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showInkAnnotation="0" autoCompressPictures="0"/>
  <bookViews>
    <workbookView xWindow="0" yWindow="0" windowWidth="25600" windowHeight="13620" tabRatio="758" activeTab="1"/>
  </bookViews>
  <sheets>
    <sheet name="Cashflow Statement (Quarterly)" sheetId="34" r:id="rId1"/>
    <sheet name="Sept 2015 Projection" sheetId="33" r:id="rId2"/>
    <sheet name="Rates" sheetId="6" r:id="rId3"/>
    <sheet name="Feature Income 2016" sheetId="32" r:id="rId4"/>
  </sheets>
  <externalReferences>
    <externalReference r:id="rId5"/>
    <externalReference r:id="rId6"/>
  </externalReferences>
  <definedNames>
    <definedName name="_xlnm._FilterDatabase" localSheetId="1" hidden="1">'Sept 2015 Projection'!$A$1:$O$67</definedName>
    <definedName name="Currency">[1]Assumptions!$B$5</definedName>
    <definedName name="_xlnm.Print_Area" localSheetId="1">'Sept 2015 Projection'!$A$1:$V$57</definedName>
    <definedName name="SGA_Y1_Advertising">[2]Assumptions!$D$58</definedName>
    <definedName name="SGA_Y1_Insurance">[2]Assumptions!$D$70</definedName>
    <definedName name="SGA_Y1_ITT">[2]Assumptions!$D$65</definedName>
    <definedName name="SGA_Y1_Marketing">[2]Assumptions!$D$57</definedName>
    <definedName name="SGA_Y1_Other">[2]Assumptions!$D$72</definedName>
    <definedName name="SGA_Y1_ProfServices">[2]Assumptions!$D$63</definedName>
    <definedName name="SGA_Y2_Advertising">[2]Assumptions!$E$58</definedName>
    <definedName name="SGA_Y2_Insurance">[2]Assumptions!$E$70</definedName>
    <definedName name="SGA_Y2_ITT">[2]Assumptions!$E$65</definedName>
    <definedName name="SGA_Y2_Marketing">[2]Assumptions!$E$57</definedName>
    <definedName name="SGA_Y2_Other">[2]Assumptions!$E$72</definedName>
    <definedName name="SGA_Y2_ProfServices">[2]Assumptions!$E$63</definedName>
    <definedName name="SGA_Y3_Advertising">[2]Assumptions!$F$58</definedName>
    <definedName name="SGA_Y3_Insurance">[2]Assumptions!$F$70</definedName>
    <definedName name="SGA_Y3_ITT">[2]Assumptions!$F$65</definedName>
    <definedName name="SGA_Y3_Marketing">[2]Assumptions!$F$57</definedName>
    <definedName name="SGA_Y3_Other">[2]Assumptions!$F$72</definedName>
    <definedName name="SGA_Y3_ProfServices">[2]Assumptions!$F$63</definedName>
    <definedName name="SGA_Y4_advertising">[2]Assumptions!$G$58</definedName>
    <definedName name="SGA_Y4_Insurance">[2]Assumptions!$G$70</definedName>
    <definedName name="SGA_Y4_ITT">[2]Assumptions!$G$65</definedName>
    <definedName name="SGA_Y4_Marketing">[2]Assumptions!$G$57</definedName>
    <definedName name="SGA_Y4_Other">[2]Assumptions!$G$72</definedName>
    <definedName name="SGA_Y4_ProfServices">[2]Assumptions!$G$63</definedName>
    <definedName name="SGA_Y5_Advertising">[2]Assumptions!$H$58</definedName>
    <definedName name="SGA_Y5_Insurance">[2]Assumptions!$H$70</definedName>
    <definedName name="SGA_Y5_ITT">[2]Assumptions!$H$65</definedName>
    <definedName name="SGA_Y5_Marketing">[2]Assumptions!$H$57</definedName>
    <definedName name="SGA_Y5_Other">[2]Assumptions!$H$72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6" i="34" l="1"/>
  <c r="K25" i="34"/>
  <c r="H25" i="34"/>
  <c r="H26" i="34"/>
  <c r="I25" i="34"/>
  <c r="I26" i="34"/>
  <c r="J25" i="34"/>
  <c r="J26" i="34"/>
  <c r="G26" i="34"/>
  <c r="G25" i="34"/>
  <c r="F26" i="34"/>
  <c r="D25" i="34"/>
  <c r="D26" i="34"/>
  <c r="E25" i="34"/>
  <c r="E26" i="34"/>
  <c r="C26" i="34"/>
  <c r="C25" i="34"/>
  <c r="B26" i="34"/>
  <c r="S30" i="33"/>
  <c r="S50" i="33"/>
  <c r="S62" i="33"/>
  <c r="S61" i="33"/>
  <c r="S67" i="33"/>
  <c r="S116" i="33"/>
  <c r="S31" i="33"/>
  <c r="S51" i="33"/>
  <c r="S74" i="33"/>
  <c r="S75" i="33"/>
  <c r="S79" i="33"/>
  <c r="S117" i="33"/>
  <c r="S118" i="33"/>
  <c r="T30" i="33"/>
  <c r="T50" i="33"/>
  <c r="T62" i="33"/>
  <c r="T61" i="33"/>
  <c r="T67" i="33"/>
  <c r="T116" i="33"/>
  <c r="T31" i="33"/>
  <c r="T51" i="33"/>
  <c r="T74" i="33"/>
  <c r="T75" i="33"/>
  <c r="T79" i="33"/>
  <c r="T117" i="33"/>
  <c r="T118" i="33"/>
  <c r="U30" i="33"/>
  <c r="U50" i="33"/>
  <c r="U62" i="33"/>
  <c r="U61" i="33"/>
  <c r="U67" i="33"/>
  <c r="U116" i="33"/>
  <c r="U31" i="33"/>
  <c r="U51" i="33"/>
  <c r="U74" i="33"/>
  <c r="U75" i="33"/>
  <c r="U79" i="33"/>
  <c r="U117" i="33"/>
  <c r="U118" i="33"/>
  <c r="G9" i="34"/>
  <c r="M30" i="33"/>
  <c r="M50" i="33"/>
  <c r="M62" i="33"/>
  <c r="M61" i="33"/>
  <c r="M67" i="33"/>
  <c r="M116" i="33"/>
  <c r="M31" i="33"/>
  <c r="M51" i="33"/>
  <c r="M74" i="33"/>
  <c r="M75" i="33"/>
  <c r="M79" i="33"/>
  <c r="M117" i="33"/>
  <c r="M118" i="33"/>
  <c r="N30" i="33"/>
  <c r="N50" i="33"/>
  <c r="N62" i="33"/>
  <c r="N61" i="33"/>
  <c r="N67" i="33"/>
  <c r="N116" i="33"/>
  <c r="N31" i="33"/>
  <c r="N51" i="33"/>
  <c r="N74" i="33"/>
  <c r="N75" i="33"/>
  <c r="N79" i="33"/>
  <c r="N117" i="33"/>
  <c r="N118" i="33"/>
  <c r="O30" i="33"/>
  <c r="O50" i="33"/>
  <c r="O62" i="33"/>
  <c r="O61" i="33"/>
  <c r="O67" i="33"/>
  <c r="O116" i="33"/>
  <c r="O31" i="33"/>
  <c r="O51" i="33"/>
  <c r="O74" i="33"/>
  <c r="O75" i="33"/>
  <c r="O79" i="33"/>
  <c r="O117" i="33"/>
  <c r="O118" i="33"/>
  <c r="E9" i="34"/>
  <c r="D30" i="33"/>
  <c r="D50" i="33"/>
  <c r="D62" i="33"/>
  <c r="D61" i="33"/>
  <c r="D67" i="33"/>
  <c r="D116" i="33"/>
  <c r="D31" i="33"/>
  <c r="D51" i="33"/>
  <c r="D79" i="33"/>
  <c r="D117" i="33"/>
  <c r="D118" i="33"/>
  <c r="D121" i="33"/>
  <c r="E120" i="33"/>
  <c r="E30" i="33"/>
  <c r="E50" i="33"/>
  <c r="E62" i="33"/>
  <c r="E61" i="33"/>
  <c r="E67" i="33"/>
  <c r="E116" i="33"/>
  <c r="E31" i="33"/>
  <c r="E51" i="33"/>
  <c r="E79" i="33"/>
  <c r="E117" i="33"/>
  <c r="E118" i="33"/>
  <c r="E121" i="33"/>
  <c r="F120" i="33"/>
  <c r="F30" i="33"/>
  <c r="F50" i="33"/>
  <c r="F62" i="33"/>
  <c r="F61" i="33"/>
  <c r="F67" i="33"/>
  <c r="F116" i="33"/>
  <c r="F20" i="33"/>
  <c r="F19" i="33"/>
  <c r="F31" i="33"/>
  <c r="F51" i="33"/>
  <c r="F79" i="33"/>
  <c r="F117" i="33"/>
  <c r="F118" i="33"/>
  <c r="F121" i="33"/>
  <c r="G120" i="33"/>
  <c r="C11" i="34"/>
  <c r="G30" i="33"/>
  <c r="G50" i="33"/>
  <c r="G62" i="33"/>
  <c r="G61" i="33"/>
  <c r="G67" i="33"/>
  <c r="G116" i="33"/>
  <c r="G20" i="33"/>
  <c r="G19" i="33"/>
  <c r="G31" i="33"/>
  <c r="G51" i="33"/>
  <c r="G74" i="33"/>
  <c r="G75" i="33"/>
  <c r="G79" i="33"/>
  <c r="G117" i="33"/>
  <c r="G118" i="33"/>
  <c r="H30" i="33"/>
  <c r="H50" i="33"/>
  <c r="H62" i="33"/>
  <c r="H61" i="33"/>
  <c r="H67" i="33"/>
  <c r="H116" i="33"/>
  <c r="H20" i="33"/>
  <c r="H19" i="33"/>
  <c r="H31" i="33"/>
  <c r="H51" i="33"/>
  <c r="H74" i="33"/>
  <c r="H75" i="33"/>
  <c r="H79" i="33"/>
  <c r="H117" i="33"/>
  <c r="H118" i="33"/>
  <c r="I30" i="33"/>
  <c r="I50" i="33"/>
  <c r="I62" i="33"/>
  <c r="I61" i="33"/>
  <c r="I67" i="33"/>
  <c r="I116" i="33"/>
  <c r="I31" i="33"/>
  <c r="I51" i="33"/>
  <c r="I74" i="33"/>
  <c r="I75" i="33"/>
  <c r="I79" i="33"/>
  <c r="I117" i="33"/>
  <c r="I118" i="33"/>
  <c r="C9" i="34"/>
  <c r="C12" i="34"/>
  <c r="D11" i="34"/>
  <c r="J30" i="33"/>
  <c r="J50" i="33"/>
  <c r="J62" i="33"/>
  <c r="J61" i="33"/>
  <c r="J67" i="33"/>
  <c r="J116" i="33"/>
  <c r="J31" i="33"/>
  <c r="J51" i="33"/>
  <c r="J74" i="33"/>
  <c r="J75" i="33"/>
  <c r="J79" i="33"/>
  <c r="J117" i="33"/>
  <c r="J118" i="33"/>
  <c r="K30" i="33"/>
  <c r="K50" i="33"/>
  <c r="K62" i="33"/>
  <c r="K61" i="33"/>
  <c r="K67" i="33"/>
  <c r="K116" i="33"/>
  <c r="K31" i="33"/>
  <c r="K51" i="33"/>
  <c r="K74" i="33"/>
  <c r="K75" i="33"/>
  <c r="K79" i="33"/>
  <c r="K117" i="33"/>
  <c r="K118" i="33"/>
  <c r="L30" i="33"/>
  <c r="L50" i="33"/>
  <c r="L62" i="33"/>
  <c r="L61" i="33"/>
  <c r="L67" i="33"/>
  <c r="L116" i="33"/>
  <c r="L31" i="33"/>
  <c r="L51" i="33"/>
  <c r="L74" i="33"/>
  <c r="L75" i="33"/>
  <c r="L79" i="33"/>
  <c r="L117" i="33"/>
  <c r="L118" i="33"/>
  <c r="D9" i="34"/>
  <c r="D12" i="34"/>
  <c r="E12" i="34"/>
  <c r="F12" i="34"/>
  <c r="G11" i="34"/>
  <c r="G12" i="34"/>
  <c r="H11" i="34"/>
  <c r="V30" i="33"/>
  <c r="V50" i="33"/>
  <c r="V62" i="33"/>
  <c r="V61" i="33"/>
  <c r="V67" i="33"/>
  <c r="V116" i="33"/>
  <c r="V31" i="33"/>
  <c r="V51" i="33"/>
  <c r="V74" i="33"/>
  <c r="V75" i="33"/>
  <c r="V79" i="33"/>
  <c r="V117" i="33"/>
  <c r="V118" i="33"/>
  <c r="W30" i="33"/>
  <c r="W50" i="33"/>
  <c r="W62" i="33"/>
  <c r="W61" i="33"/>
  <c r="W67" i="33"/>
  <c r="W116" i="33"/>
  <c r="W31" i="33"/>
  <c r="W51" i="33"/>
  <c r="W74" i="33"/>
  <c r="W75" i="33"/>
  <c r="W79" i="33"/>
  <c r="W117" i="33"/>
  <c r="W118" i="33"/>
  <c r="X30" i="33"/>
  <c r="X50" i="33"/>
  <c r="X62" i="33"/>
  <c r="X61" i="33"/>
  <c r="X67" i="33"/>
  <c r="X116" i="33"/>
  <c r="X31" i="33"/>
  <c r="X51" i="33"/>
  <c r="X74" i="33"/>
  <c r="X75" i="33"/>
  <c r="X79" i="33"/>
  <c r="X117" i="33"/>
  <c r="X118" i="33"/>
  <c r="H9" i="34"/>
  <c r="H12" i="34"/>
  <c r="I11" i="34"/>
  <c r="Y30" i="33"/>
  <c r="Y50" i="33"/>
  <c r="Y62" i="33"/>
  <c r="Y61" i="33"/>
  <c r="Y67" i="33"/>
  <c r="Y116" i="33"/>
  <c r="Y31" i="33"/>
  <c r="Y51" i="33"/>
  <c r="Y74" i="33"/>
  <c r="Y75" i="33"/>
  <c r="Y79" i="33"/>
  <c r="Y117" i="33"/>
  <c r="Y118" i="33"/>
  <c r="Z30" i="33"/>
  <c r="Z50" i="33"/>
  <c r="Z62" i="33"/>
  <c r="Z61" i="33"/>
  <c r="Z67" i="33"/>
  <c r="Z116" i="33"/>
  <c r="Z31" i="33"/>
  <c r="Z51" i="33"/>
  <c r="Z74" i="33"/>
  <c r="Z75" i="33"/>
  <c r="Z79" i="33"/>
  <c r="Z117" i="33"/>
  <c r="Z118" i="33"/>
  <c r="AA30" i="33"/>
  <c r="AA50" i="33"/>
  <c r="AA62" i="33"/>
  <c r="AA61" i="33"/>
  <c r="AA67" i="33"/>
  <c r="AA116" i="33"/>
  <c r="AA31" i="33"/>
  <c r="AA51" i="33"/>
  <c r="AA74" i="33"/>
  <c r="AA75" i="33"/>
  <c r="AA79" i="33"/>
  <c r="AA117" i="33"/>
  <c r="AA118" i="33"/>
  <c r="I9" i="34"/>
  <c r="I12" i="34"/>
  <c r="J11" i="34"/>
  <c r="AB30" i="33"/>
  <c r="AB50" i="33"/>
  <c r="AB62" i="33"/>
  <c r="AB61" i="33"/>
  <c r="AB67" i="33"/>
  <c r="AB116" i="33"/>
  <c r="AB31" i="33"/>
  <c r="AB51" i="33"/>
  <c r="AB74" i="33"/>
  <c r="AB75" i="33"/>
  <c r="AB79" i="33"/>
  <c r="AB117" i="33"/>
  <c r="AB118" i="33"/>
  <c r="AC30" i="33"/>
  <c r="AC50" i="33"/>
  <c r="AC62" i="33"/>
  <c r="AC61" i="33"/>
  <c r="AC67" i="33"/>
  <c r="AC116" i="33"/>
  <c r="AC31" i="33"/>
  <c r="AC51" i="33"/>
  <c r="AC74" i="33"/>
  <c r="AC75" i="33"/>
  <c r="AC79" i="33"/>
  <c r="AC117" i="33"/>
  <c r="AC118" i="33"/>
  <c r="AD30" i="33"/>
  <c r="AD50" i="33"/>
  <c r="AD62" i="33"/>
  <c r="AD61" i="33"/>
  <c r="AD67" i="33"/>
  <c r="AD116" i="33"/>
  <c r="AD31" i="33"/>
  <c r="AD51" i="33"/>
  <c r="AD74" i="33"/>
  <c r="AD75" i="33"/>
  <c r="AD79" i="33"/>
  <c r="AD117" i="33"/>
  <c r="AD118" i="33"/>
  <c r="J9" i="34"/>
  <c r="J12" i="34"/>
  <c r="B8" i="34"/>
  <c r="C8" i="34"/>
  <c r="D8" i="34"/>
  <c r="E8" i="34"/>
  <c r="F8" i="34"/>
  <c r="G8" i="34"/>
  <c r="H8" i="34"/>
  <c r="I8" i="34"/>
  <c r="J8" i="34"/>
  <c r="K8" i="34"/>
  <c r="K12" i="34"/>
  <c r="K11" i="34"/>
  <c r="K9" i="34"/>
  <c r="G7" i="34"/>
  <c r="H7" i="34"/>
  <c r="I7" i="34"/>
  <c r="J7" i="34"/>
  <c r="K7" i="34"/>
  <c r="O9" i="33"/>
  <c r="M9" i="33"/>
  <c r="M21" i="33"/>
  <c r="M19" i="33"/>
  <c r="M13" i="33"/>
  <c r="M12" i="33"/>
  <c r="M46" i="33"/>
  <c r="M47" i="33"/>
  <c r="M45" i="33"/>
  <c r="M43" i="33"/>
  <c r="N9" i="33"/>
  <c r="N21" i="33"/>
  <c r="N19" i="33"/>
  <c r="N13" i="33"/>
  <c r="N12" i="33"/>
  <c r="N46" i="33"/>
  <c r="N47" i="33"/>
  <c r="N45" i="33"/>
  <c r="N43" i="33"/>
  <c r="O21" i="33"/>
  <c r="O19" i="33"/>
  <c r="O13" i="33"/>
  <c r="O12" i="33"/>
  <c r="O46" i="33"/>
  <c r="O47" i="33"/>
  <c r="O45" i="33"/>
  <c r="O43" i="33"/>
  <c r="D60" i="33"/>
  <c r="D9" i="33"/>
  <c r="D12" i="33"/>
  <c r="D120" i="33"/>
  <c r="E9" i="33"/>
  <c r="F9" i="33"/>
  <c r="F21" i="33"/>
  <c r="F22" i="33"/>
  <c r="F13" i="33"/>
  <c r="F14" i="33"/>
  <c r="F12" i="33"/>
  <c r="F46" i="33"/>
  <c r="F47" i="33"/>
  <c r="F45" i="33"/>
  <c r="F43" i="33"/>
  <c r="G9" i="33"/>
  <c r="G21" i="33"/>
  <c r="G22" i="33"/>
  <c r="G13" i="33"/>
  <c r="G12" i="33"/>
  <c r="G46" i="33"/>
  <c r="G47" i="33"/>
  <c r="G45" i="33"/>
  <c r="G43" i="33"/>
  <c r="H9" i="33"/>
  <c r="H21" i="33"/>
  <c r="H22" i="33"/>
  <c r="H13" i="33"/>
  <c r="H12" i="33"/>
  <c r="H46" i="33"/>
  <c r="H47" i="33"/>
  <c r="H45" i="33"/>
  <c r="H43" i="33"/>
  <c r="I9" i="33"/>
  <c r="I21" i="33"/>
  <c r="I22" i="33"/>
  <c r="I19" i="33"/>
  <c r="I13" i="33"/>
  <c r="I12" i="33"/>
  <c r="I46" i="33"/>
  <c r="I47" i="33"/>
  <c r="I45" i="33"/>
  <c r="I43" i="33"/>
  <c r="J9" i="33"/>
  <c r="J21" i="33"/>
  <c r="J19" i="33"/>
  <c r="J13" i="33"/>
  <c r="J12" i="33"/>
  <c r="J46" i="33"/>
  <c r="J47" i="33"/>
  <c r="J45" i="33"/>
  <c r="J43" i="33"/>
  <c r="K9" i="33"/>
  <c r="K21" i="33"/>
  <c r="K19" i="33"/>
  <c r="K13" i="33"/>
  <c r="K12" i="33"/>
  <c r="K46" i="33"/>
  <c r="K47" i="33"/>
  <c r="K45" i="33"/>
  <c r="K43" i="33"/>
  <c r="L9" i="33"/>
  <c r="L21" i="33"/>
  <c r="L19" i="33"/>
  <c r="L13" i="33"/>
  <c r="L12" i="33"/>
  <c r="L46" i="33"/>
  <c r="L47" i="33"/>
  <c r="L45" i="33"/>
  <c r="L43" i="33"/>
  <c r="B11" i="34"/>
  <c r="F11" i="34"/>
  <c r="B9" i="34"/>
  <c r="F9" i="34"/>
  <c r="B7" i="34"/>
  <c r="C7" i="34"/>
  <c r="D7" i="34"/>
  <c r="E7" i="34"/>
  <c r="F7" i="34"/>
  <c r="E11" i="34"/>
  <c r="B12" i="34"/>
  <c r="V9" i="33"/>
  <c r="V125" i="33"/>
  <c r="T26" i="33"/>
  <c r="U26" i="33"/>
  <c r="V26" i="33"/>
  <c r="T27" i="33"/>
  <c r="U27" i="33"/>
  <c r="V27" i="33"/>
  <c r="T28" i="33"/>
  <c r="U28" i="33"/>
  <c r="V28" i="33"/>
  <c r="T29" i="33"/>
  <c r="U29" i="33"/>
  <c r="V29" i="33"/>
  <c r="V20" i="33"/>
  <c r="V21" i="33"/>
  <c r="V19" i="33"/>
  <c r="V13" i="33"/>
  <c r="V12" i="33"/>
  <c r="V46" i="33"/>
  <c r="V47" i="33"/>
  <c r="V45" i="33"/>
  <c r="V43" i="33"/>
  <c r="V126" i="33"/>
  <c r="V127" i="33"/>
  <c r="U9" i="33"/>
  <c r="U125" i="33"/>
  <c r="T23" i="33"/>
  <c r="U23" i="33"/>
  <c r="T25" i="33"/>
  <c r="U25" i="33"/>
  <c r="U20" i="33"/>
  <c r="U21" i="33"/>
  <c r="U19" i="33"/>
  <c r="U13" i="33"/>
  <c r="U12" i="33"/>
  <c r="U107" i="33"/>
  <c r="U46" i="33"/>
  <c r="U47" i="33"/>
  <c r="U45" i="33"/>
  <c r="U43" i="33"/>
  <c r="U126" i="33"/>
  <c r="U127" i="33"/>
  <c r="T9" i="33"/>
  <c r="T125" i="33"/>
  <c r="T20" i="33"/>
  <c r="T21" i="33"/>
  <c r="T19" i="33"/>
  <c r="T13" i="33"/>
  <c r="T12" i="33"/>
  <c r="T107" i="33"/>
  <c r="T46" i="33"/>
  <c r="T47" i="33"/>
  <c r="T45" i="33"/>
  <c r="T43" i="33"/>
  <c r="T126" i="33"/>
  <c r="T127" i="33"/>
  <c r="S9" i="33"/>
  <c r="S125" i="33"/>
  <c r="S20" i="33"/>
  <c r="S21" i="33"/>
  <c r="S19" i="33"/>
  <c r="S13" i="33"/>
  <c r="S12" i="33"/>
  <c r="S107" i="33"/>
  <c r="S46" i="33"/>
  <c r="S47" i="33"/>
  <c r="S45" i="33"/>
  <c r="S43" i="33"/>
  <c r="S126" i="33"/>
  <c r="S127" i="33"/>
  <c r="D33" i="33"/>
  <c r="D35" i="33"/>
  <c r="D81" i="33"/>
  <c r="D83" i="33"/>
  <c r="D107" i="33"/>
  <c r="D109" i="33"/>
  <c r="D111" i="33"/>
  <c r="D53" i="33"/>
  <c r="D55" i="33"/>
  <c r="D130" i="33"/>
  <c r="E129" i="33"/>
  <c r="E125" i="33"/>
  <c r="E107" i="33"/>
  <c r="E126" i="33"/>
  <c r="E127" i="33"/>
  <c r="E130" i="33"/>
  <c r="F129" i="33"/>
  <c r="F125" i="33"/>
  <c r="F107" i="33"/>
  <c r="F126" i="33"/>
  <c r="F127" i="33"/>
  <c r="F130" i="33"/>
  <c r="G129" i="33"/>
  <c r="G125" i="33"/>
  <c r="G107" i="33"/>
  <c r="G126" i="33"/>
  <c r="G127" i="33"/>
  <c r="G130" i="33"/>
  <c r="H129" i="33"/>
  <c r="H125" i="33"/>
  <c r="H107" i="33"/>
  <c r="H126" i="33"/>
  <c r="H127" i="33"/>
  <c r="H130" i="33"/>
  <c r="I129" i="33"/>
  <c r="I125" i="33"/>
  <c r="I107" i="33"/>
  <c r="I126" i="33"/>
  <c r="I127" i="33"/>
  <c r="I130" i="33"/>
  <c r="J129" i="33"/>
  <c r="J125" i="33"/>
  <c r="J107" i="33"/>
  <c r="J126" i="33"/>
  <c r="J127" i="33"/>
  <c r="J130" i="33"/>
  <c r="K129" i="33"/>
  <c r="K125" i="33"/>
  <c r="K107" i="33"/>
  <c r="K126" i="33"/>
  <c r="K127" i="33"/>
  <c r="K130" i="33"/>
  <c r="L129" i="33"/>
  <c r="L125" i="33"/>
  <c r="L101" i="33"/>
  <c r="L107" i="33"/>
  <c r="L126" i="33"/>
  <c r="L127" i="33"/>
  <c r="L130" i="33"/>
  <c r="M129" i="33"/>
  <c r="M125" i="33"/>
  <c r="M107" i="33"/>
  <c r="M126" i="33"/>
  <c r="M127" i="33"/>
  <c r="M130" i="33"/>
  <c r="N129" i="33"/>
  <c r="N125" i="33"/>
  <c r="N107" i="33"/>
  <c r="N126" i="33"/>
  <c r="N127" i="33"/>
  <c r="N130" i="33"/>
  <c r="O129" i="33"/>
  <c r="O125" i="33"/>
  <c r="O107" i="33"/>
  <c r="O126" i="33"/>
  <c r="O127" i="33"/>
  <c r="O130" i="33"/>
  <c r="S129" i="33"/>
  <c r="S130" i="33"/>
  <c r="T129" i="33"/>
  <c r="T130" i="33"/>
  <c r="U129" i="33"/>
  <c r="U130" i="33"/>
  <c r="V129" i="33"/>
  <c r="V130" i="33"/>
  <c r="W129" i="33"/>
  <c r="W9" i="33"/>
  <c r="W125" i="33"/>
  <c r="W26" i="33"/>
  <c r="W27" i="33"/>
  <c r="W28" i="33"/>
  <c r="W29" i="33"/>
  <c r="W20" i="33"/>
  <c r="W21" i="33"/>
  <c r="W19" i="33"/>
  <c r="W13" i="33"/>
  <c r="W12" i="33"/>
  <c r="W46" i="33"/>
  <c r="W47" i="33"/>
  <c r="W45" i="33"/>
  <c r="W43" i="33"/>
  <c r="W126" i="33"/>
  <c r="W127" i="33"/>
  <c r="W130" i="33"/>
  <c r="X129" i="33"/>
  <c r="X9" i="33"/>
  <c r="X125" i="33"/>
  <c r="X26" i="33"/>
  <c r="X27" i="33"/>
  <c r="X28" i="33"/>
  <c r="X29" i="33"/>
  <c r="X20" i="33"/>
  <c r="X21" i="33"/>
  <c r="X19" i="33"/>
  <c r="X13" i="33"/>
  <c r="X12" i="33"/>
  <c r="X46" i="33"/>
  <c r="X47" i="33"/>
  <c r="X45" i="33"/>
  <c r="X43" i="33"/>
  <c r="X126" i="33"/>
  <c r="X127" i="33"/>
  <c r="X130" i="33"/>
  <c r="Y129" i="33"/>
  <c r="Y9" i="33"/>
  <c r="Y125" i="33"/>
  <c r="Y26" i="33"/>
  <c r="Y27" i="33"/>
  <c r="Y28" i="33"/>
  <c r="Y29" i="33"/>
  <c r="Y20" i="33"/>
  <c r="Y21" i="33"/>
  <c r="Y19" i="33"/>
  <c r="Y13" i="33"/>
  <c r="Y12" i="33"/>
  <c r="Y46" i="33"/>
  <c r="Y47" i="33"/>
  <c r="Y45" i="33"/>
  <c r="Y43" i="33"/>
  <c r="Y126" i="33"/>
  <c r="Y127" i="33"/>
  <c r="Y130" i="33"/>
  <c r="Z129" i="33"/>
  <c r="Z9" i="33"/>
  <c r="Z125" i="33"/>
  <c r="Z23" i="33"/>
  <c r="Z26" i="33"/>
  <c r="Z27" i="33"/>
  <c r="Z28" i="33"/>
  <c r="Z29" i="33"/>
  <c r="Z20" i="33"/>
  <c r="Z21" i="33"/>
  <c r="Z19" i="33"/>
  <c r="Z13" i="33"/>
  <c r="Z12" i="33"/>
  <c r="Z46" i="33"/>
  <c r="Z47" i="33"/>
  <c r="Z45" i="33"/>
  <c r="Z43" i="33"/>
  <c r="Z126" i="33"/>
  <c r="Z127" i="33"/>
  <c r="Z130" i="33"/>
  <c r="AA129" i="33"/>
  <c r="AA9" i="33"/>
  <c r="AA125" i="33"/>
  <c r="AA23" i="33"/>
  <c r="AA26" i="33"/>
  <c r="AA27" i="33"/>
  <c r="AA28" i="33"/>
  <c r="AA29" i="33"/>
  <c r="AA20" i="33"/>
  <c r="AA21" i="33"/>
  <c r="AA19" i="33"/>
  <c r="AA13" i="33"/>
  <c r="AA12" i="33"/>
  <c r="AA46" i="33"/>
  <c r="AA47" i="33"/>
  <c r="AA45" i="33"/>
  <c r="AA43" i="33"/>
  <c r="AA126" i="33"/>
  <c r="AA127" i="33"/>
  <c r="AA130" i="33"/>
  <c r="AB129" i="33"/>
  <c r="AB9" i="33"/>
  <c r="AB125" i="33"/>
  <c r="AB26" i="33"/>
  <c r="AB27" i="33"/>
  <c r="AB28" i="33"/>
  <c r="AB29" i="33"/>
  <c r="AB20" i="33"/>
  <c r="AB21" i="33"/>
  <c r="AB19" i="33"/>
  <c r="AB13" i="33"/>
  <c r="AB12" i="33"/>
  <c r="AB46" i="33"/>
  <c r="AB47" i="33"/>
  <c r="AB45" i="33"/>
  <c r="AB43" i="33"/>
  <c r="AB126" i="33"/>
  <c r="AB127" i="33"/>
  <c r="AB130" i="33"/>
  <c r="AC129" i="33"/>
  <c r="AC9" i="33"/>
  <c r="AC125" i="33"/>
  <c r="AC23" i="33"/>
  <c r="AC26" i="33"/>
  <c r="AC27" i="33"/>
  <c r="AC28" i="33"/>
  <c r="AC29" i="33"/>
  <c r="AC20" i="33"/>
  <c r="AC21" i="33"/>
  <c r="AC19" i="33"/>
  <c r="AC13" i="33"/>
  <c r="AC12" i="33"/>
  <c r="AC46" i="33"/>
  <c r="AC47" i="33"/>
  <c r="AC45" i="33"/>
  <c r="AC43" i="33"/>
  <c r="AC126" i="33"/>
  <c r="AC127" i="33"/>
  <c r="AC130" i="33"/>
  <c r="AD129" i="33"/>
  <c r="AD9" i="33"/>
  <c r="AD125" i="33"/>
  <c r="AD23" i="33"/>
  <c r="AD26" i="33"/>
  <c r="AD27" i="33"/>
  <c r="AD28" i="33"/>
  <c r="AD29" i="33"/>
  <c r="AD20" i="33"/>
  <c r="AD21" i="33"/>
  <c r="AD19" i="33"/>
  <c r="AD13" i="33"/>
  <c r="AD12" i="33"/>
  <c r="AD46" i="33"/>
  <c r="AD47" i="33"/>
  <c r="AD45" i="33"/>
  <c r="AD43" i="33"/>
  <c r="AD126" i="33"/>
  <c r="AD127" i="33"/>
  <c r="AD130" i="33"/>
  <c r="G121" i="33"/>
  <c r="H120" i="33"/>
  <c r="H121" i="33"/>
  <c r="I120" i="33"/>
  <c r="I121" i="33"/>
  <c r="J120" i="33"/>
  <c r="J121" i="33"/>
  <c r="K120" i="33"/>
  <c r="K121" i="33"/>
  <c r="L120" i="33"/>
  <c r="L121" i="33"/>
  <c r="M120" i="33"/>
  <c r="M121" i="33"/>
  <c r="N120" i="33"/>
  <c r="N121" i="33"/>
  <c r="O120" i="33"/>
  <c r="O121" i="33"/>
  <c r="S120" i="33"/>
  <c r="S121" i="33"/>
  <c r="T120" i="33"/>
  <c r="T121" i="33"/>
  <c r="U120" i="33"/>
  <c r="U121" i="33"/>
  <c r="V120" i="33"/>
  <c r="V121" i="33"/>
  <c r="W120" i="33"/>
  <c r="W121" i="33"/>
  <c r="X120" i="33"/>
  <c r="X121" i="33"/>
  <c r="Y120" i="33"/>
  <c r="Y121" i="33"/>
  <c r="Z120" i="33"/>
  <c r="Z121" i="33"/>
  <c r="AA120" i="33"/>
  <c r="AA121" i="33"/>
  <c r="AB120" i="33"/>
  <c r="AB121" i="33"/>
  <c r="AC120" i="33"/>
  <c r="AC121" i="33"/>
  <c r="AD120" i="33"/>
  <c r="AD121" i="33"/>
  <c r="D125" i="33"/>
  <c r="D126" i="33"/>
  <c r="D127" i="33"/>
  <c r="E110" i="33"/>
  <c r="E109" i="33"/>
  <c r="E111" i="33"/>
  <c r="F110" i="33"/>
  <c r="F109" i="33"/>
  <c r="F111" i="33"/>
  <c r="P107" i="33"/>
  <c r="AE107" i="33"/>
  <c r="Q107" i="33"/>
  <c r="AE106" i="33"/>
  <c r="AE105" i="33"/>
  <c r="AE104" i="33"/>
  <c r="AE103" i="33"/>
  <c r="AE101" i="33"/>
  <c r="AE100" i="33"/>
  <c r="AE99" i="33"/>
  <c r="AE98" i="33"/>
  <c r="AE97" i="33"/>
  <c r="AE96" i="33"/>
  <c r="AE94" i="33"/>
  <c r="AE93" i="33"/>
  <c r="P106" i="33"/>
  <c r="P105" i="33"/>
  <c r="P104" i="33"/>
  <c r="P103" i="33"/>
  <c r="P101" i="33"/>
  <c r="P100" i="33"/>
  <c r="P99" i="33"/>
  <c r="P98" i="33"/>
  <c r="P97" i="33"/>
  <c r="P96" i="33"/>
  <c r="P94" i="33"/>
  <c r="P93" i="33"/>
  <c r="D129" i="33"/>
  <c r="E34" i="33"/>
  <c r="T137" i="33"/>
  <c r="U137" i="33"/>
  <c r="V137" i="33"/>
  <c r="W137" i="33"/>
  <c r="X137" i="33"/>
  <c r="Y137" i="33"/>
  <c r="Z137" i="33"/>
  <c r="AA137" i="33"/>
  <c r="AB137" i="33"/>
  <c r="AC137" i="33"/>
  <c r="AD137" i="33"/>
  <c r="T138" i="33"/>
  <c r="U138" i="33"/>
  <c r="V138" i="33"/>
  <c r="W138" i="33"/>
  <c r="X138" i="33"/>
  <c r="Y138" i="33"/>
  <c r="Z138" i="33"/>
  <c r="AA138" i="33"/>
  <c r="AB138" i="33"/>
  <c r="AC138" i="33"/>
  <c r="AD138" i="33"/>
  <c r="T139" i="33"/>
  <c r="U139" i="33"/>
  <c r="V139" i="33"/>
  <c r="W139" i="33"/>
  <c r="X139" i="33"/>
  <c r="Y139" i="33"/>
  <c r="Z139" i="33"/>
  <c r="AA139" i="33"/>
  <c r="AB139" i="33"/>
  <c r="AC139" i="33"/>
  <c r="AD139" i="33"/>
  <c r="T140" i="33"/>
  <c r="U140" i="33"/>
  <c r="V140" i="33"/>
  <c r="W140" i="33"/>
  <c r="X140" i="33"/>
  <c r="Y140" i="33"/>
  <c r="Z140" i="33"/>
  <c r="AA140" i="33"/>
  <c r="AB140" i="33"/>
  <c r="AC140" i="33"/>
  <c r="AD140" i="33"/>
  <c r="T144" i="33"/>
  <c r="U144" i="33"/>
  <c r="V144" i="33"/>
  <c r="W144" i="33"/>
  <c r="X144" i="33"/>
  <c r="Y144" i="33"/>
  <c r="Z144" i="33"/>
  <c r="AA144" i="33"/>
  <c r="AB144" i="33"/>
  <c r="AC144" i="33"/>
  <c r="AD144" i="33"/>
  <c r="T145" i="33"/>
  <c r="U145" i="33"/>
  <c r="V145" i="33"/>
  <c r="W145" i="33"/>
  <c r="X145" i="33"/>
  <c r="Y145" i="33"/>
  <c r="Z145" i="33"/>
  <c r="AA145" i="33"/>
  <c r="AB145" i="33"/>
  <c r="AC145" i="33"/>
  <c r="AD145" i="33"/>
  <c r="S145" i="33"/>
  <c r="S144" i="33"/>
  <c r="S140" i="33"/>
  <c r="S139" i="33"/>
  <c r="S138" i="33"/>
  <c r="S137" i="33"/>
  <c r="A1" i="34"/>
  <c r="O53" i="33"/>
  <c r="N53" i="33"/>
  <c r="M53" i="33"/>
  <c r="L53" i="33"/>
  <c r="K53" i="33"/>
  <c r="J53" i="33"/>
  <c r="I53" i="33"/>
  <c r="H53" i="33"/>
  <c r="G53" i="33"/>
  <c r="F53" i="33"/>
  <c r="E53" i="33"/>
  <c r="E54" i="33"/>
  <c r="E55" i="33"/>
  <c r="F54" i="33"/>
  <c r="F55" i="33"/>
  <c r="G54" i="33"/>
  <c r="G55" i="33"/>
  <c r="H54" i="33"/>
  <c r="H55" i="33"/>
  <c r="I54" i="33"/>
  <c r="I55" i="33"/>
  <c r="J54" i="33"/>
  <c r="J55" i="33"/>
  <c r="K54" i="33"/>
  <c r="K55" i="33"/>
  <c r="L54" i="33"/>
  <c r="L55" i="33"/>
  <c r="M54" i="33"/>
  <c r="M55" i="33"/>
  <c r="N54" i="33"/>
  <c r="N55" i="33"/>
  <c r="O54" i="33"/>
  <c r="O55" i="33"/>
  <c r="O81" i="33"/>
  <c r="N81" i="33"/>
  <c r="M81" i="33"/>
  <c r="L81" i="33"/>
  <c r="K81" i="33"/>
  <c r="J81" i="33"/>
  <c r="I81" i="33"/>
  <c r="H81" i="33"/>
  <c r="G81" i="33"/>
  <c r="F81" i="33"/>
  <c r="E81" i="33"/>
  <c r="E82" i="33"/>
  <c r="E83" i="33"/>
  <c r="F82" i="33"/>
  <c r="F83" i="33"/>
  <c r="G82" i="33"/>
  <c r="G83" i="33"/>
  <c r="H82" i="33"/>
  <c r="H83" i="33"/>
  <c r="I82" i="33"/>
  <c r="I83" i="33"/>
  <c r="J82" i="33"/>
  <c r="J83" i="33"/>
  <c r="K82" i="33"/>
  <c r="K83" i="33"/>
  <c r="L82" i="33"/>
  <c r="L83" i="33"/>
  <c r="M82" i="33"/>
  <c r="M83" i="33"/>
  <c r="N82" i="33"/>
  <c r="N83" i="33"/>
  <c r="O82" i="33"/>
  <c r="O83" i="33"/>
  <c r="S82" i="33"/>
  <c r="S81" i="33"/>
  <c r="S83" i="33"/>
  <c r="T82" i="33"/>
  <c r="T81" i="33"/>
  <c r="T83" i="33"/>
  <c r="U82" i="33"/>
  <c r="U81" i="33"/>
  <c r="U83" i="33"/>
  <c r="V82" i="33"/>
  <c r="V81" i="33"/>
  <c r="V83" i="33"/>
  <c r="W82" i="33"/>
  <c r="W81" i="33"/>
  <c r="W83" i="33"/>
  <c r="X82" i="33"/>
  <c r="X81" i="33"/>
  <c r="X83" i="33"/>
  <c r="Y82" i="33"/>
  <c r="Y81" i="33"/>
  <c r="Y83" i="33"/>
  <c r="Z82" i="33"/>
  <c r="Z81" i="33"/>
  <c r="Z83" i="33"/>
  <c r="AA82" i="33"/>
  <c r="AA81" i="33"/>
  <c r="AA83" i="33"/>
  <c r="AB82" i="33"/>
  <c r="AB81" i="33"/>
  <c r="AB83" i="33"/>
  <c r="AC82" i="33"/>
  <c r="AC81" i="33"/>
  <c r="AC83" i="33"/>
  <c r="AD82" i="33"/>
  <c r="AD81" i="33"/>
  <c r="AD83" i="33"/>
  <c r="S54" i="33"/>
  <c r="S53" i="33"/>
  <c r="S55" i="33"/>
  <c r="T54" i="33"/>
  <c r="T53" i="33"/>
  <c r="T55" i="33"/>
  <c r="U54" i="33"/>
  <c r="U53" i="33"/>
  <c r="U55" i="33"/>
  <c r="V54" i="33"/>
  <c r="V53" i="33"/>
  <c r="V55" i="33"/>
  <c r="W54" i="33"/>
  <c r="W53" i="33"/>
  <c r="W55" i="33"/>
  <c r="X54" i="33"/>
  <c r="X53" i="33"/>
  <c r="X55" i="33"/>
  <c r="Y54" i="33"/>
  <c r="Y53" i="33"/>
  <c r="Y55" i="33"/>
  <c r="Z54" i="33"/>
  <c r="Z53" i="33"/>
  <c r="Z55" i="33"/>
  <c r="AA54" i="33"/>
  <c r="AA53" i="33"/>
  <c r="AA55" i="33"/>
  <c r="AB54" i="33"/>
  <c r="AB53" i="33"/>
  <c r="AB55" i="33"/>
  <c r="AC54" i="33"/>
  <c r="AC53" i="33"/>
  <c r="AC55" i="33"/>
  <c r="AD54" i="33"/>
  <c r="AD53" i="33"/>
  <c r="AD55" i="33"/>
  <c r="F33" i="33"/>
  <c r="E33" i="33"/>
  <c r="E35" i="33"/>
  <c r="F34" i="33"/>
  <c r="F35" i="33"/>
  <c r="G34" i="33"/>
  <c r="G33" i="33"/>
  <c r="G35" i="33"/>
  <c r="H34" i="33"/>
  <c r="H33" i="33"/>
  <c r="H35" i="33"/>
  <c r="I34" i="33"/>
  <c r="I33" i="33"/>
  <c r="I35" i="33"/>
  <c r="J34" i="33"/>
  <c r="J33" i="33"/>
  <c r="J35" i="33"/>
  <c r="K34" i="33"/>
  <c r="K33" i="33"/>
  <c r="K35" i="33"/>
  <c r="L34" i="33"/>
  <c r="L33" i="33"/>
  <c r="L35" i="33"/>
  <c r="M34" i="33"/>
  <c r="M33" i="33"/>
  <c r="M35" i="33"/>
  <c r="N34" i="33"/>
  <c r="N33" i="33"/>
  <c r="N35" i="33"/>
  <c r="O34" i="33"/>
  <c r="O33" i="33"/>
  <c r="O35" i="33"/>
  <c r="S34" i="33"/>
  <c r="S33" i="33"/>
  <c r="S35" i="33"/>
  <c r="T34" i="33"/>
  <c r="T33" i="33"/>
  <c r="T35" i="33"/>
  <c r="U34" i="33"/>
  <c r="U33" i="33"/>
  <c r="U35" i="33"/>
  <c r="V34" i="33"/>
  <c r="V33" i="33"/>
  <c r="V35" i="33"/>
  <c r="W34" i="33"/>
  <c r="W33" i="33"/>
  <c r="W35" i="33"/>
  <c r="X34" i="33"/>
  <c r="X33" i="33"/>
  <c r="X35" i="33"/>
  <c r="Y34" i="33"/>
  <c r="Y33" i="33"/>
  <c r="Y35" i="33"/>
  <c r="Z34" i="33"/>
  <c r="Z33" i="33"/>
  <c r="Z35" i="33"/>
  <c r="AA34" i="33"/>
  <c r="AA33" i="33"/>
  <c r="AA35" i="33"/>
  <c r="AB34" i="33"/>
  <c r="AB33" i="33"/>
  <c r="AB35" i="33"/>
  <c r="AC34" i="33"/>
  <c r="AC33" i="33"/>
  <c r="AC35" i="33"/>
  <c r="AD34" i="33"/>
  <c r="AD33" i="33"/>
  <c r="AD35" i="33"/>
  <c r="AE67" i="33"/>
  <c r="AE79" i="33"/>
  <c r="AE81" i="33"/>
  <c r="AE40" i="33"/>
  <c r="AE51" i="33"/>
  <c r="AE53" i="33"/>
  <c r="AE31" i="33"/>
  <c r="AE9" i="33"/>
  <c r="AE33" i="33"/>
  <c r="AE85" i="33"/>
  <c r="AE78" i="33"/>
  <c r="AE77" i="33"/>
  <c r="AE76" i="33"/>
  <c r="AE75" i="33"/>
  <c r="AE74" i="33"/>
  <c r="AE71" i="33"/>
  <c r="AE70" i="33"/>
  <c r="AE61" i="33"/>
  <c r="AE60" i="33"/>
  <c r="AE30" i="33"/>
  <c r="AE50" i="33"/>
  <c r="AE48" i="33"/>
  <c r="AE45" i="33"/>
  <c r="AE43" i="33"/>
  <c r="AE39" i="33"/>
  <c r="P85" i="33"/>
  <c r="AE29" i="33"/>
  <c r="AE28" i="33"/>
  <c r="AE27" i="33"/>
  <c r="AE26" i="33"/>
  <c r="AE25" i="33"/>
  <c r="AE23" i="33"/>
  <c r="AE19" i="33"/>
  <c r="D145" i="33"/>
  <c r="E145" i="33"/>
  <c r="F145" i="33"/>
  <c r="G145" i="33"/>
  <c r="H145" i="33"/>
  <c r="I145" i="33"/>
  <c r="J145" i="33"/>
  <c r="K145" i="33"/>
  <c r="L145" i="33"/>
  <c r="M145" i="33"/>
  <c r="N145" i="33"/>
  <c r="O145" i="33"/>
  <c r="G144" i="33"/>
  <c r="H144" i="33"/>
  <c r="I144" i="33"/>
  <c r="J144" i="33"/>
  <c r="K144" i="33"/>
  <c r="L144" i="33"/>
  <c r="M144" i="33"/>
  <c r="N144" i="33"/>
  <c r="O144" i="33"/>
  <c r="F144" i="33"/>
  <c r="E144" i="33"/>
  <c r="D144" i="33"/>
  <c r="E140" i="33"/>
  <c r="F140" i="33"/>
  <c r="G140" i="33"/>
  <c r="H140" i="33"/>
  <c r="I140" i="33"/>
  <c r="J140" i="33"/>
  <c r="K140" i="33"/>
  <c r="L140" i="33"/>
  <c r="M140" i="33"/>
  <c r="N140" i="33"/>
  <c r="O140" i="33"/>
  <c r="D140" i="33"/>
  <c r="E139" i="33"/>
  <c r="F139" i="33"/>
  <c r="G139" i="33"/>
  <c r="H139" i="33"/>
  <c r="I139" i="33"/>
  <c r="J139" i="33"/>
  <c r="K139" i="33"/>
  <c r="L139" i="33"/>
  <c r="M139" i="33"/>
  <c r="N139" i="33"/>
  <c r="O139" i="33"/>
  <c r="D139" i="33"/>
  <c r="E138" i="33"/>
  <c r="F138" i="33"/>
  <c r="G138" i="33"/>
  <c r="H138" i="33"/>
  <c r="I138" i="33"/>
  <c r="J138" i="33"/>
  <c r="K138" i="33"/>
  <c r="L138" i="33"/>
  <c r="M138" i="33"/>
  <c r="N138" i="33"/>
  <c r="O138" i="33"/>
  <c r="D138" i="33"/>
  <c r="E137" i="33"/>
  <c r="F137" i="33"/>
  <c r="G137" i="33"/>
  <c r="H137" i="33"/>
  <c r="I137" i="33"/>
  <c r="J137" i="33"/>
  <c r="K137" i="33"/>
  <c r="L137" i="33"/>
  <c r="M137" i="33"/>
  <c r="N137" i="33"/>
  <c r="O137" i="33"/>
  <c r="D137" i="33"/>
  <c r="C145" i="33"/>
  <c r="C144" i="33"/>
  <c r="C140" i="33"/>
  <c r="C139" i="33"/>
  <c r="C138" i="33"/>
  <c r="P8" i="33"/>
  <c r="AE18" i="33"/>
  <c r="AE12" i="33"/>
  <c r="O85" i="33"/>
  <c r="N85" i="33"/>
  <c r="M85" i="33"/>
  <c r="O109" i="33"/>
  <c r="N109" i="33"/>
  <c r="M109" i="33"/>
  <c r="L109" i="33"/>
  <c r="K109" i="33"/>
  <c r="J109" i="33"/>
  <c r="I109" i="33"/>
  <c r="H109" i="33"/>
  <c r="G109" i="33"/>
  <c r="G110" i="33"/>
  <c r="G111" i="33"/>
  <c r="H110" i="33"/>
  <c r="H111" i="33"/>
  <c r="I110" i="33"/>
  <c r="I111" i="33"/>
  <c r="J110" i="33"/>
  <c r="J111" i="33"/>
  <c r="K110" i="33"/>
  <c r="K111" i="33"/>
  <c r="L110" i="33"/>
  <c r="L111" i="33"/>
  <c r="M110" i="33"/>
  <c r="M111" i="33"/>
  <c r="N110" i="33"/>
  <c r="N111" i="33"/>
  <c r="O110" i="33"/>
  <c r="O111" i="33"/>
  <c r="L85" i="33"/>
  <c r="K85" i="33"/>
  <c r="J85" i="33"/>
  <c r="I85" i="33"/>
  <c r="H85" i="33"/>
  <c r="G85" i="33"/>
  <c r="F85" i="33"/>
  <c r="E85" i="33"/>
  <c r="D85" i="33"/>
  <c r="P48" i="33"/>
  <c r="P45" i="33"/>
  <c r="P12" i="33"/>
  <c r="P19" i="33"/>
  <c r="F39" i="33"/>
  <c r="P39" i="33"/>
  <c r="P51" i="33"/>
  <c r="P55" i="33"/>
  <c r="P79" i="33"/>
  <c r="P61" i="33"/>
  <c r="P68" i="33"/>
  <c r="P69" i="33"/>
  <c r="P70" i="33"/>
  <c r="P71" i="33"/>
  <c r="P74" i="33"/>
  <c r="P75" i="33"/>
  <c r="P76" i="33"/>
  <c r="P77" i="33"/>
  <c r="P78" i="33"/>
  <c r="P60" i="33"/>
  <c r="P40" i="33"/>
  <c r="P53" i="33"/>
  <c r="P43" i="33"/>
  <c r="P50" i="33"/>
  <c r="P52" i="33"/>
  <c r="P9" i="33"/>
  <c r="P18" i="33"/>
  <c r="P25" i="33"/>
  <c r="P26" i="33"/>
  <c r="P27" i="33"/>
  <c r="P28" i="33"/>
  <c r="P29" i="33"/>
  <c r="P32" i="33"/>
  <c r="P7" i="33"/>
  <c r="P6" i="33"/>
  <c r="P5" i="33"/>
  <c r="S109" i="33"/>
  <c r="S110" i="33"/>
  <c r="S111" i="33"/>
  <c r="U109" i="33"/>
  <c r="T110" i="33"/>
  <c r="T109" i="33"/>
  <c r="T111" i="33"/>
  <c r="U110" i="33"/>
  <c r="U111" i="33"/>
  <c r="E7" i="6"/>
  <c r="E8" i="6"/>
  <c r="E9" i="6"/>
  <c r="E10" i="6"/>
  <c r="E6" i="6"/>
  <c r="F10" i="6"/>
  <c r="F8" i="6"/>
  <c r="F9" i="6"/>
  <c r="F6" i="6"/>
  <c r="F7" i="6"/>
  <c r="E5" i="6"/>
  <c r="F5" i="6"/>
  <c r="E16" i="6"/>
  <c r="E20" i="6"/>
  <c r="E18" i="6"/>
  <c r="C1" i="32"/>
  <c r="E14" i="6"/>
  <c r="E12" i="6"/>
  <c r="P67" i="33"/>
  <c r="P81" i="33"/>
  <c r="P31" i="33"/>
  <c r="P33" i="33"/>
  <c r="P30" i="33"/>
</calcChain>
</file>

<file path=xl/comments1.xml><?xml version="1.0" encoding="utf-8"?>
<comments xmlns="http://schemas.openxmlformats.org/spreadsheetml/2006/main">
  <authors>
    <author>Serenity  Hill</author>
    <author>Kirsten Anne</author>
  </authors>
  <commentList>
    <comment ref="C13" authorId="0">
      <text>
        <r>
          <rPr>
            <b/>
            <sz val="9"/>
            <color indexed="81"/>
            <rFont val="Helvetica Neue"/>
          </rPr>
          <t>Serenity  Hill:</t>
        </r>
        <r>
          <rPr>
            <sz val="9"/>
            <color indexed="81"/>
            <rFont val="Helvetica Neue"/>
          </rPr>
          <t xml:space="preserve">
Sally also volunteers a day, and 3 days customer service covered by DoH project, so we have 5-day position covered
</t>
        </r>
      </text>
    </comment>
    <comment ref="F39" authorId="0">
      <text>
        <r>
          <rPr>
            <b/>
            <sz val="9"/>
            <color indexed="81"/>
            <rFont val="Helvetica Neue"/>
          </rPr>
          <t>Serenity  Hill:</t>
        </r>
        <r>
          <rPr>
            <sz val="9"/>
            <color indexed="81"/>
            <rFont val="Helvetica Neue"/>
          </rPr>
          <t xml:space="preserve">
includes UK</t>
        </r>
      </text>
    </comment>
    <comment ref="E40" authorId="1">
      <text>
        <r>
          <rPr>
            <b/>
            <sz val="9"/>
            <color indexed="81"/>
            <rFont val="Helvetica Neue"/>
          </rPr>
          <t>Kirsten Anne:</t>
        </r>
        <r>
          <rPr>
            <sz val="9"/>
            <color indexed="81"/>
            <rFont val="Helvetica Neue"/>
          </rPr>
          <t xml:space="preserve">
IBES last invoice</t>
        </r>
      </text>
    </comment>
    <comment ref="F40" authorId="0">
      <text>
        <r>
          <rPr>
            <b/>
            <sz val="9"/>
            <color indexed="81"/>
            <rFont val="Helvetica Neue"/>
          </rPr>
          <t>Serenity  Hill:</t>
        </r>
        <r>
          <rPr>
            <sz val="9"/>
            <color indexed="81"/>
            <rFont val="Helvetica Neue"/>
          </rPr>
          <t xml:space="preserve">
includes UK</t>
        </r>
      </text>
    </comment>
    <comment ref="P53" authorId="1">
      <text>
        <r>
          <rPr>
            <b/>
            <sz val="9"/>
            <color indexed="81"/>
            <rFont val="Helvetica Neue"/>
          </rPr>
          <t>Kirsten Anne:</t>
        </r>
        <r>
          <rPr>
            <sz val="9"/>
            <color indexed="81"/>
            <rFont val="Helvetica Neue"/>
          </rPr>
          <t xml:space="preserve">
Calc. from likely</t>
        </r>
      </text>
    </comment>
    <comment ref="P55" authorId="1">
      <text>
        <r>
          <rPr>
            <b/>
            <sz val="9"/>
            <color indexed="81"/>
            <rFont val="Helvetica Neue"/>
          </rPr>
          <t>Kirsten Anne:</t>
        </r>
        <r>
          <rPr>
            <sz val="9"/>
            <color indexed="81"/>
            <rFont val="Helvetica Neue"/>
          </rPr>
          <t xml:space="preserve">
calc. from desirable</t>
        </r>
      </text>
    </comment>
    <comment ref="G74" authorId="0">
      <text>
        <r>
          <rPr>
            <b/>
            <sz val="9"/>
            <color indexed="81"/>
            <rFont val="Helvetica Neue"/>
          </rPr>
          <t>Serenity  Hill:</t>
        </r>
        <r>
          <rPr>
            <sz val="9"/>
            <color indexed="81"/>
            <rFont val="Helvetica Neue"/>
          </rPr>
          <t xml:space="preserve">
Ruby/spree upgrade
</t>
        </r>
      </text>
    </comment>
    <comment ref="H74" authorId="0">
      <text>
        <r>
          <rPr>
            <b/>
            <sz val="9"/>
            <color indexed="81"/>
            <rFont val="Helvetica Neue"/>
          </rPr>
          <t>Serenity  Hill:</t>
        </r>
        <r>
          <rPr>
            <sz val="9"/>
            <color indexed="81"/>
            <rFont val="Helvetica Neue"/>
          </rPr>
          <t xml:space="preserve">
Ruby/spree upgrade
</t>
        </r>
      </text>
    </comment>
    <comment ref="I74" authorId="0">
      <text>
        <r>
          <rPr>
            <b/>
            <sz val="9"/>
            <color indexed="81"/>
            <rFont val="Helvetica Neue"/>
          </rPr>
          <t>Serenity  Hill:</t>
        </r>
        <r>
          <rPr>
            <sz val="9"/>
            <color indexed="81"/>
            <rFont val="Helvetica Neue"/>
          </rPr>
          <t xml:space="preserve">
Ruby / spree upgrade
</t>
        </r>
      </text>
    </comment>
    <comment ref="A94" authorId="0">
      <text>
        <r>
          <rPr>
            <b/>
            <sz val="9"/>
            <color indexed="81"/>
            <rFont val="Helvetica Neue"/>
          </rPr>
          <t>Serenity  Hill:</t>
        </r>
        <r>
          <rPr>
            <sz val="9"/>
            <color indexed="81"/>
            <rFont val="Helvetica Neue"/>
          </rPr>
          <t xml:space="preserve">
This role incorporates covering OFN customer service for 3 days.</t>
        </r>
      </text>
    </comment>
    <comment ref="C137" authorId="1">
      <text>
        <r>
          <rPr>
            <b/>
            <sz val="9"/>
            <color indexed="81"/>
            <rFont val="Helvetica Neue"/>
          </rPr>
          <t>Kirsten Anne:</t>
        </r>
        <r>
          <rPr>
            <sz val="9"/>
            <color indexed="81"/>
            <rFont val="Helvetica Neue"/>
          </rPr>
          <t xml:space="preserve">
Thrive</t>
        </r>
      </text>
    </comment>
  </commentList>
</comments>
</file>

<file path=xl/sharedStrings.xml><?xml version="1.0" encoding="utf-8"?>
<sst xmlns="http://schemas.openxmlformats.org/spreadsheetml/2006/main" count="228" uniqueCount="144">
  <si>
    <t>Travel</t>
  </si>
  <si>
    <t>Dec</t>
  </si>
  <si>
    <t>Oct</t>
  </si>
  <si>
    <t>Nov</t>
  </si>
  <si>
    <t>Jan</t>
  </si>
  <si>
    <t>Feb</t>
  </si>
  <si>
    <t>Mar</t>
  </si>
  <si>
    <t>Apr</t>
  </si>
  <si>
    <t>Aug</t>
  </si>
  <si>
    <t>Rohan</t>
  </si>
  <si>
    <t>hr</t>
  </si>
  <si>
    <t>day</t>
  </si>
  <si>
    <t>Kirsten</t>
  </si>
  <si>
    <t>Serenity</t>
  </si>
  <si>
    <t>Design</t>
  </si>
  <si>
    <t>Monthly hosting for OFN</t>
  </si>
  <si>
    <t>Monthly hosting for OFF</t>
  </si>
  <si>
    <t>TOTAL</t>
  </si>
  <si>
    <t>Will</t>
  </si>
  <si>
    <t>Dev</t>
  </si>
  <si>
    <t>Income</t>
  </si>
  <si>
    <t>May</t>
  </si>
  <si>
    <t>Jun</t>
  </si>
  <si>
    <t>Rob</t>
  </si>
  <si>
    <t>Jul</t>
  </si>
  <si>
    <t>Rent</t>
  </si>
  <si>
    <t>Maikel</t>
  </si>
  <si>
    <t>Sally</t>
  </si>
  <si>
    <t>Sep</t>
  </si>
  <si>
    <t>Paid</t>
  </si>
  <si>
    <t>Food Connect</t>
  </si>
  <si>
    <t>Report</t>
  </si>
  <si>
    <t>Invoiced at</t>
  </si>
  <si>
    <t>annual (est.)</t>
  </si>
  <si>
    <t>Senior Tech</t>
  </si>
  <si>
    <t>NB. These rates are for the Cash Flow Projection</t>
  </si>
  <si>
    <t>Aus OFN Business</t>
  </si>
  <si>
    <t>Services - Customisation and Feature Development</t>
  </si>
  <si>
    <t>Rob / Maikel</t>
  </si>
  <si>
    <t>NB. Would love to pay Rob and Maikel more if we could e.g. $40/hr at least</t>
  </si>
  <si>
    <t>Core Open Source Project</t>
  </si>
  <si>
    <t xml:space="preserve">Grants </t>
  </si>
  <si>
    <t xml:space="preserve">Marketing &amp; Advertising </t>
  </si>
  <si>
    <t xml:space="preserve">Professional Services (Acctg, Legal) </t>
  </si>
  <si>
    <t xml:space="preserve">Insurance </t>
  </si>
  <si>
    <t xml:space="preserve">Travel </t>
  </si>
  <si>
    <t>TBD</t>
  </si>
  <si>
    <t>NET</t>
  </si>
  <si>
    <t>(Other roles as per governance process design in train)</t>
  </si>
  <si>
    <t>Interest (include interest on thrive $)</t>
  </si>
  <si>
    <t>Kirsten / Rob</t>
  </si>
  <si>
    <t>Ending Cash</t>
  </si>
  <si>
    <t>Opening Bank balance (minus Thrive)</t>
  </si>
  <si>
    <t xml:space="preserve">Opening Bank balance </t>
  </si>
  <si>
    <t>7% non grant revenue</t>
  </si>
  <si>
    <t>Manager</t>
  </si>
  <si>
    <t>Coordinator</t>
  </si>
  <si>
    <t>Evaluation</t>
  </si>
  <si>
    <t>Professional services - resource curation</t>
  </si>
  <si>
    <t xml:space="preserve">July </t>
  </si>
  <si>
    <t>Sept</t>
  </si>
  <si>
    <t>2015/16</t>
  </si>
  <si>
    <t>2016/17</t>
  </si>
  <si>
    <t>Jodi</t>
  </si>
  <si>
    <t xml:space="preserve">Serenity </t>
  </si>
  <si>
    <t>(Original budget)</t>
  </si>
  <si>
    <t xml:space="preserve">Milestone Payments </t>
  </si>
  <si>
    <t>Community Facilitator (in kind OFN France and OFN Scandinavia)</t>
  </si>
  <si>
    <t>Kirsten (Rob from Jan)</t>
  </si>
  <si>
    <t>Thrive Project (capacity building food hubs)</t>
  </si>
  <si>
    <t>Grants (remaining IBES and VicHealth)</t>
  </si>
  <si>
    <t>TOTAL (all 3 projects)</t>
  </si>
  <si>
    <t>Desirable</t>
  </si>
  <si>
    <t>Likely - Feature &amp; Custom Revenue</t>
  </si>
  <si>
    <t>ESTIMATE TO FINISH</t>
  </si>
  <si>
    <t>ORIGINAL BUDGET</t>
  </si>
  <si>
    <t>Marketing &amp; Advertising</t>
  </si>
  <si>
    <t>Community Facilitation</t>
  </si>
  <si>
    <t>Rent (1/2 after Thrive)</t>
  </si>
  <si>
    <t>OFN Groups</t>
  </si>
  <si>
    <t>OFN Subscriptions</t>
  </si>
  <si>
    <t>OFN Hosting</t>
  </si>
  <si>
    <t>Software and Subscriptions</t>
  </si>
  <si>
    <t>Expenses</t>
  </si>
  <si>
    <t>- Customer service</t>
  </si>
  <si>
    <t>- Product management / specs</t>
  </si>
  <si>
    <t>- Collab logistics</t>
  </si>
  <si>
    <t>OFN Development</t>
  </si>
  <si>
    <t xml:space="preserve">- Features for priority users / ambassadors </t>
  </si>
  <si>
    <t>- Maintenance / bugs</t>
  </si>
  <si>
    <t>- Collaborative Logistics project</t>
  </si>
  <si>
    <t>Global Contribution to O/S Project</t>
  </si>
  <si>
    <t>Community Facilitation - Product Manager / Requirements</t>
  </si>
  <si>
    <t>- Tech Lead (Engineer)</t>
  </si>
  <si>
    <t>- Devs</t>
  </si>
  <si>
    <t>Global Contributions (TBD through governance design process)</t>
  </si>
  <si>
    <t>- Australia</t>
  </si>
  <si>
    <t>- South Africa</t>
  </si>
  <si>
    <t>- UK</t>
  </si>
  <si>
    <t>- Scandinavia</t>
  </si>
  <si>
    <t>- Canada</t>
  </si>
  <si>
    <t>- Product Manager</t>
  </si>
  <si>
    <t>Hosting (global site)</t>
  </si>
  <si>
    <t>Software services and subscriptions</t>
  </si>
  <si>
    <t>Professional services</t>
  </si>
  <si>
    <t>10% non grant revenue</t>
  </si>
  <si>
    <t>Partner Support (Local Food Network Activators)</t>
  </si>
  <si>
    <t>- Mildura</t>
  </si>
  <si>
    <t>- Wyndham</t>
  </si>
  <si>
    <t>- Gippsland/SE</t>
  </si>
  <si>
    <t>- Additional expenses LFAs</t>
  </si>
  <si>
    <t>Events: Statewide expo events x 2 (one Regional e.g. Bendigo; one Greater Metro)</t>
  </si>
  <si>
    <t>- Proj. Mgmt</t>
  </si>
  <si>
    <t xml:space="preserve">Community Facilitation </t>
  </si>
  <si>
    <t>- Serenity</t>
  </si>
  <si>
    <t>- Kirsten</t>
  </si>
  <si>
    <t>- Sally</t>
  </si>
  <si>
    <t>OFN Dev</t>
  </si>
  <si>
    <t>- Rohan</t>
  </si>
  <si>
    <t>- Other</t>
  </si>
  <si>
    <t>- Kirsten / Rob</t>
  </si>
  <si>
    <t>- Jodi</t>
  </si>
  <si>
    <t>- Rob / Maikel</t>
  </si>
  <si>
    <t>Year 1</t>
  </si>
  <si>
    <t>Year 2</t>
  </si>
  <si>
    <t>Q1</t>
  </si>
  <si>
    <t>Q2</t>
  </si>
  <si>
    <t>Q3</t>
  </si>
  <si>
    <t>Q4</t>
  </si>
  <si>
    <t>Cash Flow From Operating Activities</t>
  </si>
  <si>
    <t>Net Income</t>
  </si>
  <si>
    <t>Increase / (Decrease) in Accounts Payable</t>
  </si>
  <si>
    <t>Net Cash Flow From Operating Activities</t>
  </si>
  <si>
    <t>Beginning Cash Balance</t>
  </si>
  <si>
    <t>Ending Cash Balance</t>
  </si>
  <si>
    <t>STAFFING TOTALS</t>
  </si>
  <si>
    <t>Cashflow shortfall</t>
  </si>
  <si>
    <t>Opening Bank Balance</t>
  </si>
  <si>
    <t>TOTALS (w/o/ Thrive)</t>
  </si>
  <si>
    <t>TOTALS (inc. Thrive)</t>
  </si>
  <si>
    <t>Sept 15 Projection, w. July and Aug Actuals</t>
  </si>
  <si>
    <t>w/o Thrive</t>
  </si>
  <si>
    <t>July 15 Projection</t>
  </si>
  <si>
    <t>Fundraising (in kind)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</si>
</sst>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#,##0_ ;[Red]\-#,##0\ "/>
    <numFmt numFmtId="165" formatCode="0_ ;[Red]\-0\ "/>
    <numFmt numFmtId="166" formatCode="_-* #,##0_-;\-* #,##0_-;_-* \-??_-;_-@_-"/>
    <numFmt numFmtId="167" formatCode="_-* #,##0.0_-;\-* #,##0.0_-;_-* &quot;-&quot;?_-;_-@_-"/>
    <numFmt numFmtId="168" formatCode="#,##0.00_ ;[Red]\-#,##0.00\ "/>
    <numFmt numFmtId="169" formatCode="#,##0.0_ ;[Red]\-#,##0.0\ "/>
    <numFmt numFmtId="170" formatCode="[$-C09]mmm\-yy;@"/>
    <numFmt numFmtId="171" formatCode="_(* #,##0_);[Red]_(* \(#,##0\);_(* &quot;-&quot;??_);_(@_)"/>
  </numFmts>
  <fonts count="30" x14ac:knownFonts="1">
    <font>
      <sz val="11"/>
      <color indexed="8"/>
      <name val="Helvetica Neue"/>
    </font>
    <font>
      <b/>
      <sz val="11"/>
      <color indexed="8"/>
      <name val="Helvetica Neue"/>
    </font>
    <font>
      <u/>
      <sz val="11"/>
      <color theme="10"/>
      <name val="Helvetica Neue"/>
    </font>
    <font>
      <u/>
      <sz val="11"/>
      <color theme="11"/>
      <name val="Helvetica Neue"/>
    </font>
    <font>
      <b/>
      <i/>
      <sz val="11"/>
      <color indexed="8"/>
      <name val="Helvetica Neue"/>
    </font>
    <font>
      <i/>
      <sz val="11"/>
      <color indexed="8"/>
      <name val="Helvetica Neue"/>
    </font>
    <font>
      <sz val="11"/>
      <color rgb="FF000000"/>
      <name val="Helvetica Neue"/>
    </font>
    <font>
      <sz val="9"/>
      <color indexed="81"/>
      <name val="Helvetica Neue"/>
    </font>
    <font>
      <b/>
      <sz val="9"/>
      <color indexed="81"/>
      <name val="Helvetica Neue"/>
    </font>
    <font>
      <sz val="8"/>
      <name val="Helvetica Neue"/>
    </font>
    <font>
      <sz val="10"/>
      <name val="Arial"/>
      <family val="2"/>
    </font>
    <font>
      <b/>
      <sz val="10"/>
      <name val="Arial"/>
      <family val="2"/>
    </font>
    <font>
      <b/>
      <sz val="11"/>
      <color theme="8" tint="-0.499984740745262"/>
      <name val="Helvetica Neue"/>
    </font>
    <font>
      <sz val="12"/>
      <color rgb="FF000000"/>
      <name val="Calibri"/>
      <family val="2"/>
    </font>
    <font>
      <sz val="12"/>
      <name val="Calibri"/>
      <scheme val="minor"/>
    </font>
    <font>
      <i/>
      <sz val="12"/>
      <color rgb="FF000000"/>
      <name val="Calibri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i/>
      <sz val="11"/>
      <color theme="0" tint="-0.34998626667073579"/>
      <name val="Helvetica Neue"/>
    </font>
    <font>
      <b/>
      <i/>
      <sz val="11"/>
      <color theme="0" tint="-0.34998626667073579"/>
      <name val="Helvetica Neue"/>
    </font>
    <font>
      <b/>
      <sz val="12"/>
      <color rgb="FF000000"/>
      <name val="Calibri"/>
    </font>
    <font>
      <sz val="11"/>
      <color indexed="8"/>
      <name val="Helvetica Neue"/>
    </font>
    <font>
      <b/>
      <sz val="12"/>
      <name val="Arial"/>
      <family val="2"/>
    </font>
    <font>
      <sz val="8"/>
      <color indexed="8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rgb="FF000000"/>
      <name val="Calibri"/>
    </font>
    <font>
      <b/>
      <sz val="11"/>
      <color theme="0"/>
      <name val="Helvetica Neue"/>
    </font>
    <font>
      <sz val="11"/>
      <color theme="0"/>
      <name val="Helvetica Neue"/>
    </font>
    <font>
      <i/>
      <sz val="12"/>
      <color rgb="FF006100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039">
    <xf numFmtId="0" fontId="0" fillId="0" borderId="0" applyNumberFormat="0" applyFill="0" applyBorder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43" fontId="2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</cellStyleXfs>
  <cellXfs count="164">
    <xf numFmtId="0" fontId="0" fillId="0" borderId="0" xfId="0" applyAlignment="1"/>
    <xf numFmtId="0" fontId="1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0" fillId="0" borderId="0" xfId="0" applyFont="1" applyAlignment="1"/>
    <xf numFmtId="165" fontId="0" fillId="0" borderId="0" xfId="0" applyNumberFormat="1" applyAlignment="1"/>
    <xf numFmtId="165" fontId="5" fillId="0" borderId="0" xfId="0" applyNumberFormat="1" applyFont="1" applyAlignment="1"/>
    <xf numFmtId="0" fontId="4" fillId="0" borderId="0" xfId="0" applyFont="1" applyBorder="1" applyAlignment="1"/>
    <xf numFmtId="0" fontId="0" fillId="0" borderId="0" xfId="0" applyBorder="1" applyAlignment="1"/>
    <xf numFmtId="0" fontId="0" fillId="0" borderId="0" xfId="0" applyFont="1" applyBorder="1" applyAlignment="1"/>
    <xf numFmtId="0" fontId="1" fillId="0" borderId="0" xfId="0" applyFont="1" applyBorder="1" applyAlignment="1"/>
    <xf numFmtId="0" fontId="0" fillId="0" borderId="0" xfId="0" applyFont="1" applyFill="1" applyBorder="1" applyAlignment="1"/>
    <xf numFmtId="164" fontId="5" fillId="0" borderId="0" xfId="0" applyNumberFormat="1" applyFont="1" applyAlignment="1"/>
    <xf numFmtId="164" fontId="5" fillId="0" borderId="0" xfId="0" applyNumberFormat="1" applyFont="1" applyBorder="1" applyAlignment="1"/>
    <xf numFmtId="164" fontId="1" fillId="0" borderId="0" xfId="0" applyNumberFormat="1" applyFont="1" applyBorder="1" applyAlignment="1"/>
    <xf numFmtId="164" fontId="4" fillId="0" borderId="0" xfId="0" applyNumberFormat="1" applyFont="1" applyBorder="1" applyAlignment="1"/>
    <xf numFmtId="164" fontId="0" fillId="0" borderId="0" xfId="0" applyNumberFormat="1" applyFont="1" applyBorder="1" applyAlignment="1"/>
    <xf numFmtId="164" fontId="0" fillId="0" borderId="0" xfId="0" applyNumberFormat="1" applyFont="1" applyAlignment="1"/>
    <xf numFmtId="0" fontId="5" fillId="0" borderId="0" xfId="0" applyFont="1" applyFill="1" applyBorder="1" applyAlignment="1"/>
    <xf numFmtId="0" fontId="5" fillId="0" borderId="0" xfId="0" applyFont="1" applyBorder="1" applyAlignment="1"/>
    <xf numFmtId="166" fontId="6" fillId="0" borderId="0" xfId="0" applyNumberFormat="1" applyFont="1" applyAlignment="1">
      <alignment horizontal="left" indent="1"/>
    </xf>
    <xf numFmtId="166" fontId="11" fillId="0" borderId="0" xfId="0" applyNumberFormat="1" applyFont="1" applyAlignment="1">
      <alignment horizontal="center"/>
    </xf>
    <xf numFmtId="165" fontId="10" fillId="0" borderId="0" xfId="0" applyNumberFormat="1" applyFont="1" applyAlignment="1"/>
    <xf numFmtId="0" fontId="0" fillId="0" borderId="0" xfId="0" applyFill="1" applyBorder="1" applyAlignment="1"/>
    <xf numFmtId="0" fontId="1" fillId="0" borderId="2" xfId="0" applyFont="1" applyBorder="1" applyAlignment="1"/>
    <xf numFmtId="0" fontId="0" fillId="0" borderId="2" xfId="0" applyBorder="1" applyAlignment="1"/>
    <xf numFmtId="164" fontId="4" fillId="0" borderId="2" xfId="0" applyNumberFormat="1" applyFont="1" applyBorder="1" applyAlignment="1"/>
    <xf numFmtId="164" fontId="1" fillId="0" borderId="2" xfId="0" applyNumberFormat="1" applyFont="1" applyBorder="1" applyAlignment="1"/>
    <xf numFmtId="167" fontId="1" fillId="0" borderId="0" xfId="0" applyNumberFormat="1" applyFont="1" applyBorder="1" applyAlignment="1"/>
    <xf numFmtId="164" fontId="4" fillId="0" borderId="0" xfId="0" applyNumberFormat="1" applyFont="1" applyAlignment="1"/>
    <xf numFmtId="0" fontId="12" fillId="3" borderId="2" xfId="0" applyFont="1" applyFill="1" applyBorder="1" applyAlignment="1"/>
    <xf numFmtId="0" fontId="1" fillId="3" borderId="2" xfId="0" applyFont="1" applyFill="1" applyBorder="1" applyAlignment="1"/>
    <xf numFmtId="0" fontId="0" fillId="3" borderId="2" xfId="0" applyFill="1" applyBorder="1" applyAlignment="1"/>
    <xf numFmtId="164" fontId="4" fillId="3" borderId="2" xfId="0" applyNumberFormat="1" applyFont="1" applyFill="1" applyBorder="1" applyAlignment="1"/>
    <xf numFmtId="164" fontId="1" fillId="3" borderId="2" xfId="0" applyNumberFormat="1" applyFont="1" applyFill="1" applyBorder="1" applyAlignment="1"/>
    <xf numFmtId="0" fontId="4" fillId="0" borderId="0" xfId="0" applyFont="1" applyFill="1" applyBorder="1" applyAlignment="1"/>
    <xf numFmtId="0" fontId="13" fillId="0" borderId="0" xfId="0" applyFont="1" applyAlignment="1">
      <alignment wrapText="1"/>
    </xf>
    <xf numFmtId="0" fontId="13" fillId="0" borderId="0" xfId="0" applyFont="1" applyAlignment="1"/>
    <xf numFmtId="3" fontId="13" fillId="0" borderId="0" xfId="0" applyNumberFormat="1" applyFont="1" applyAlignment="1"/>
    <xf numFmtId="0" fontId="13" fillId="0" borderId="0" xfId="0" applyFont="1" applyBorder="1" applyAlignment="1"/>
    <xf numFmtId="0" fontId="14" fillId="0" borderId="0" xfId="0" applyFont="1" applyAlignment="1">
      <alignment horizontal="right" vertical="top" wrapText="1" indent="2"/>
    </xf>
    <xf numFmtId="0" fontId="15" fillId="0" borderId="0" xfId="0" applyFont="1" applyAlignment="1"/>
    <xf numFmtId="0" fontId="15" fillId="0" borderId="0" xfId="0" applyFont="1" applyBorder="1" applyAlignment="1"/>
    <xf numFmtId="0" fontId="15" fillId="0" borderId="0" xfId="0" applyFont="1" applyFill="1" applyBorder="1" applyAlignment="1"/>
    <xf numFmtId="0" fontId="13" fillId="0" borderId="0" xfId="0" applyFont="1" applyFill="1" applyBorder="1" applyAlignment="1"/>
    <xf numFmtId="3" fontId="0" fillId="0" borderId="0" xfId="0" applyNumberFormat="1" applyBorder="1" applyAlignment="1"/>
    <xf numFmtId="164" fontId="0" fillId="0" borderId="0" xfId="0" applyNumberFormat="1" applyFont="1" applyFill="1" applyBorder="1" applyAlignment="1"/>
    <xf numFmtId="164" fontId="1" fillId="0" borderId="0" xfId="0" applyNumberFormat="1" applyFont="1" applyFill="1" applyBorder="1" applyAlignment="1"/>
    <xf numFmtId="164" fontId="0" fillId="2" borderId="0" xfId="0" applyNumberFormat="1" applyFont="1" applyFill="1" applyAlignment="1"/>
    <xf numFmtId="1" fontId="0" fillId="0" borderId="0" xfId="0" applyNumberFormat="1" applyBorder="1" applyAlignment="1"/>
    <xf numFmtId="164" fontId="0" fillId="0" borderId="0" xfId="0" applyNumberFormat="1" applyAlignment="1"/>
    <xf numFmtId="1" fontId="5" fillId="0" borderId="0" xfId="0" applyNumberFormat="1" applyFont="1" applyBorder="1" applyAlignment="1"/>
    <xf numFmtId="164" fontId="5" fillId="0" borderId="0" xfId="0" applyNumberFormat="1" applyFont="1" applyFill="1" applyBorder="1" applyAlignment="1"/>
    <xf numFmtId="0" fontId="0" fillId="0" borderId="0" xfId="0" applyFill="1" applyAlignment="1"/>
    <xf numFmtId="165" fontId="17" fillId="5" borderId="0" xfId="1811" applyNumberFormat="1" applyAlignment="1"/>
    <xf numFmtId="0" fontId="17" fillId="5" borderId="0" xfId="1811" applyAlignment="1"/>
    <xf numFmtId="164" fontId="16" fillId="4" borderId="2" xfId="1810" applyNumberFormat="1" applyBorder="1" applyAlignment="1"/>
    <xf numFmtId="164" fontId="16" fillId="4" borderId="0" xfId="1810" applyNumberFormat="1" applyAlignment="1"/>
    <xf numFmtId="9" fontId="0" fillId="0" borderId="0" xfId="0" applyNumberFormat="1" applyBorder="1" applyAlignment="1"/>
    <xf numFmtId="0" fontId="0" fillId="0" borderId="0" xfId="0" quotePrefix="1" applyFont="1" applyAlignment="1"/>
    <xf numFmtId="0" fontId="1" fillId="0" borderId="0" xfId="0" quotePrefix="1" applyFont="1" applyAlignment="1"/>
    <xf numFmtId="164" fontId="18" fillId="0" borderId="0" xfId="0" applyNumberFormat="1" applyFont="1" applyAlignment="1"/>
    <xf numFmtId="0" fontId="0" fillId="0" borderId="0" xfId="0" quotePrefix="1" applyFont="1" applyFill="1" applyAlignment="1"/>
    <xf numFmtId="166" fontId="18" fillId="0" borderId="0" xfId="0" applyNumberFormat="1" applyFont="1" applyAlignment="1">
      <alignment horizontal="left" indent="1"/>
    </xf>
    <xf numFmtId="0" fontId="0" fillId="0" borderId="0" xfId="0" quotePrefix="1" applyFont="1" applyBorder="1" applyAlignment="1"/>
    <xf numFmtId="0" fontId="0" fillId="0" borderId="0" xfId="0" quotePrefix="1" applyFont="1" applyFill="1" applyBorder="1" applyAlignment="1"/>
    <xf numFmtId="164" fontId="18" fillId="0" borderId="0" xfId="0" applyNumberFormat="1" applyFont="1" applyBorder="1" applyAlignment="1"/>
    <xf numFmtId="164" fontId="18" fillId="0" borderId="0" xfId="0" applyNumberFormat="1" applyFont="1" applyFill="1" applyBorder="1" applyAlignment="1"/>
    <xf numFmtId="0" fontId="18" fillId="0" borderId="0" xfId="0" applyFont="1" applyBorder="1" applyAlignment="1"/>
    <xf numFmtId="164" fontId="19" fillId="0" borderId="0" xfId="0" applyNumberFormat="1" applyFont="1" applyAlignment="1"/>
    <xf numFmtId="0" fontId="18" fillId="0" borderId="0" xfId="0" applyFont="1" applyAlignment="1"/>
    <xf numFmtId="0" fontId="16" fillId="4" borderId="0" xfId="1810" applyAlignment="1"/>
    <xf numFmtId="165" fontId="16" fillId="4" borderId="0" xfId="1810" applyNumberFormat="1" applyAlignment="1"/>
    <xf numFmtId="0" fontId="20" fillId="0" borderId="0" xfId="0" applyFont="1" applyAlignment="1">
      <alignment wrapText="1"/>
    </xf>
    <xf numFmtId="0" fontId="13" fillId="0" borderId="0" xfId="0" quotePrefix="1" applyFont="1" applyAlignment="1">
      <alignment wrapText="1"/>
    </xf>
    <xf numFmtId="0" fontId="0" fillId="6" borderId="0" xfId="0" applyFill="1" applyBorder="1" applyAlignment="1"/>
    <xf numFmtId="0" fontId="0" fillId="6" borderId="0" xfId="0" applyFont="1" applyFill="1" applyBorder="1" applyAlignment="1"/>
    <xf numFmtId="164" fontId="1" fillId="6" borderId="0" xfId="0" applyNumberFormat="1" applyFont="1" applyFill="1" applyBorder="1" applyAlignment="1"/>
    <xf numFmtId="164" fontId="5" fillId="6" borderId="0" xfId="0" applyNumberFormat="1" applyFont="1" applyFill="1" applyAlignment="1"/>
    <xf numFmtId="164" fontId="4" fillId="6" borderId="0" xfId="0" applyNumberFormat="1" applyFont="1" applyFill="1" applyBorder="1" applyAlignment="1"/>
    <xf numFmtId="164" fontId="0" fillId="6" borderId="0" xfId="0" applyNumberFormat="1" applyFont="1" applyFill="1" applyBorder="1" applyAlignment="1"/>
    <xf numFmtId="164" fontId="18" fillId="6" borderId="0" xfId="0" applyNumberFormat="1" applyFont="1" applyFill="1" applyAlignment="1"/>
    <xf numFmtId="165" fontId="10" fillId="6" borderId="0" xfId="0" applyNumberFormat="1" applyFont="1" applyFill="1" applyAlignment="1"/>
    <xf numFmtId="164" fontId="0" fillId="6" borderId="0" xfId="0" applyNumberFormat="1" applyFont="1" applyFill="1" applyAlignment="1"/>
    <xf numFmtId="165" fontId="0" fillId="6" borderId="0" xfId="0" applyNumberFormat="1" applyFill="1" applyAlignment="1"/>
    <xf numFmtId="164" fontId="18" fillId="6" borderId="0" xfId="0" applyNumberFormat="1" applyFont="1" applyFill="1" applyBorder="1" applyAlignment="1"/>
    <xf numFmtId="166" fontId="18" fillId="6" borderId="0" xfId="0" applyNumberFormat="1" applyFont="1" applyFill="1" applyAlignment="1">
      <alignment horizontal="left" indent="1"/>
    </xf>
    <xf numFmtId="164" fontId="5" fillId="6" borderId="0" xfId="0" applyNumberFormat="1" applyFont="1" applyFill="1" applyBorder="1" applyAlignment="1"/>
    <xf numFmtId="0" fontId="18" fillId="6" borderId="0" xfId="0" applyFont="1" applyFill="1" applyBorder="1" applyAlignment="1"/>
    <xf numFmtId="2" fontId="0" fillId="6" borderId="0" xfId="0" applyNumberFormat="1" applyFill="1" applyAlignment="1"/>
    <xf numFmtId="0" fontId="0" fillId="6" borderId="0" xfId="0" applyFill="1" applyAlignment="1"/>
    <xf numFmtId="168" fontId="5" fillId="6" borderId="0" xfId="0" applyNumberFormat="1" applyFont="1" applyFill="1" applyBorder="1" applyAlignment="1"/>
    <xf numFmtId="165" fontId="10" fillId="0" borderId="0" xfId="0" applyNumberFormat="1" applyFont="1" applyBorder="1" applyAlignment="1"/>
    <xf numFmtId="164" fontId="0" fillId="0" borderId="2" xfId="0" applyNumberFormat="1" applyBorder="1">
      <alignment vertical="top"/>
    </xf>
    <xf numFmtId="164" fontId="0" fillId="0" borderId="0" xfId="0" applyNumberFormat="1">
      <alignment vertical="top"/>
    </xf>
    <xf numFmtId="1" fontId="0" fillId="0" borderId="0" xfId="0" applyNumberFormat="1" applyAlignment="1"/>
    <xf numFmtId="0" fontId="0" fillId="0" borderId="0" xfId="0" quotePrefix="1" applyAlignment="1"/>
    <xf numFmtId="165" fontId="0" fillId="0" borderId="0" xfId="0" applyNumberFormat="1" applyBorder="1" applyAlignment="1"/>
    <xf numFmtId="165" fontId="10" fillId="0" borderId="0" xfId="0" applyNumberFormat="1" applyFont="1" applyFill="1" applyBorder="1" applyAlignment="1"/>
    <xf numFmtId="169" fontId="0" fillId="0" borderId="0" xfId="0" applyNumberFormat="1" applyFont="1" applyBorder="1" applyAlignment="1"/>
    <xf numFmtId="169" fontId="5" fillId="0" borderId="0" xfId="0" applyNumberFormat="1" applyFont="1" applyAlignment="1"/>
    <xf numFmtId="169" fontId="12" fillId="3" borderId="2" xfId="0" applyNumberFormat="1" applyFont="1" applyFill="1" applyBorder="1" applyAlignment="1"/>
    <xf numFmtId="169" fontId="5" fillId="0" borderId="0" xfId="0" applyNumberFormat="1" applyFont="1" applyBorder="1" applyAlignment="1"/>
    <xf numFmtId="169" fontId="0" fillId="0" borderId="0" xfId="0" applyNumberFormat="1" applyAlignment="1"/>
    <xf numFmtId="169" fontId="1" fillId="0" borderId="0" xfId="0" applyNumberFormat="1" applyFont="1" applyBorder="1" applyAlignment="1"/>
    <xf numFmtId="169" fontId="4" fillId="0" borderId="0" xfId="0" applyNumberFormat="1" applyFont="1" applyBorder="1" applyAlignment="1"/>
    <xf numFmtId="169" fontId="0" fillId="0" borderId="0" xfId="0" applyNumberFormat="1" applyFont="1" applyAlignment="1"/>
    <xf numFmtId="169" fontId="10" fillId="0" borderId="0" xfId="0" applyNumberFormat="1" applyFont="1" applyAlignment="1"/>
    <xf numFmtId="169" fontId="4" fillId="3" borderId="2" xfId="0" applyNumberFormat="1" applyFont="1" applyFill="1" applyBorder="1" applyAlignment="1"/>
    <xf numFmtId="169" fontId="0" fillId="0" borderId="0" xfId="0" applyNumberFormat="1" applyBorder="1" applyAlignment="1"/>
    <xf numFmtId="169" fontId="1" fillId="3" borderId="2" xfId="0" applyNumberFormat="1" applyFont="1" applyFill="1" applyBorder="1" applyAlignment="1"/>
    <xf numFmtId="169" fontId="5" fillId="0" borderId="0" xfId="0" applyNumberFormat="1" applyFont="1" applyFill="1" applyBorder="1" applyAlignment="1"/>
    <xf numFmtId="169" fontId="4" fillId="0" borderId="0" xfId="0" applyNumberFormat="1" applyFont="1" applyAlignment="1"/>
    <xf numFmtId="169" fontId="16" fillId="4" borderId="0" xfId="1810" applyNumberFormat="1" applyAlignment="1"/>
    <xf numFmtId="169" fontId="15" fillId="0" borderId="0" xfId="0" applyNumberFormat="1" applyFont="1" applyAlignment="1"/>
    <xf numFmtId="169" fontId="13" fillId="0" borderId="0" xfId="0" applyNumberFormat="1" applyFont="1" applyAlignment="1"/>
    <xf numFmtId="169" fontId="1" fillId="0" borderId="2" xfId="0" applyNumberFormat="1" applyFont="1" applyBorder="1" applyAlignment="1"/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164" fontId="17" fillId="5" borderId="2" xfId="1811" applyNumberFormat="1" applyBorder="1" applyAlignment="1"/>
    <xf numFmtId="164" fontId="0" fillId="0" borderId="0" xfId="0" applyNumberFormat="1" applyBorder="1" applyAlignment="1"/>
    <xf numFmtId="0" fontId="0" fillId="0" borderId="0" xfId="0" applyBorder="1">
      <alignment vertical="top"/>
    </xf>
    <xf numFmtId="166" fontId="22" fillId="0" borderId="0" xfId="1906" applyNumberFormat="1" applyFont="1" applyFill="1" applyBorder="1" applyAlignment="1" applyProtection="1"/>
    <xf numFmtId="166" fontId="11" fillId="0" borderId="0" xfId="1906" applyNumberFormat="1" applyFont="1" applyFill="1" applyBorder="1" applyAlignment="1" applyProtection="1">
      <alignment horizontal="right"/>
    </xf>
    <xf numFmtId="166" fontId="11" fillId="7" borderId="0" xfId="1906" applyNumberFormat="1" applyFont="1" applyFill="1" applyBorder="1" applyAlignment="1" applyProtection="1">
      <alignment horizontal="right"/>
    </xf>
    <xf numFmtId="170" fontId="23" fillId="0" borderId="0" xfId="1906" applyNumberFormat="1" applyFont="1" applyFill="1" applyBorder="1" applyAlignment="1" applyProtection="1">
      <alignment vertical="center"/>
    </xf>
    <xf numFmtId="166" fontId="11" fillId="7" borderId="0" xfId="1906" applyNumberFormat="1" applyFont="1" applyFill="1" applyBorder="1" applyAlignment="1" applyProtection="1">
      <alignment horizontal="center"/>
    </xf>
    <xf numFmtId="166" fontId="24" fillId="0" borderId="0" xfId="1906" applyNumberFormat="1" applyFont="1" applyFill="1" applyBorder="1" applyAlignment="1" applyProtection="1">
      <alignment horizontal="left"/>
    </xf>
    <xf numFmtId="166" fontId="25" fillId="0" borderId="0" xfId="1906" applyNumberFormat="1" applyFont="1" applyFill="1" applyBorder="1" applyAlignment="1" applyProtection="1">
      <alignment horizontal="left"/>
    </xf>
    <xf numFmtId="171" fontId="10" fillId="0" borderId="0" xfId="1906" applyNumberFormat="1" applyFont="1"/>
    <xf numFmtId="0" fontId="0" fillId="2" borderId="0" xfId="0" applyFill="1" applyAlignment="1"/>
    <xf numFmtId="0" fontId="0" fillId="0" borderId="4" xfId="0" applyBorder="1" applyAlignment="1"/>
    <xf numFmtId="165" fontId="0" fillId="0" borderId="4" xfId="0" applyNumberFormat="1" applyBorder="1" applyAlignment="1"/>
    <xf numFmtId="169" fontId="0" fillId="0" borderId="4" xfId="0" applyNumberFormat="1" applyBorder="1" applyAlignment="1"/>
    <xf numFmtId="0" fontId="26" fillId="0" borderId="0" xfId="0" applyFont="1" applyAlignment="1"/>
    <xf numFmtId="0" fontId="1" fillId="0" borderId="0" xfId="0" applyFont="1" applyFill="1" applyBorder="1" applyAlignment="1"/>
    <xf numFmtId="164" fontId="0" fillId="0" borderId="0" xfId="0" applyNumberFormat="1" applyFont="1">
      <alignment vertical="top"/>
    </xf>
    <xf numFmtId="164" fontId="0" fillId="4" borderId="0" xfId="0" applyNumberFormat="1" applyFont="1" applyFill="1">
      <alignment vertical="top"/>
    </xf>
    <xf numFmtId="164" fontId="5" fillId="0" borderId="0" xfId="0" applyNumberFormat="1" applyFont="1">
      <alignment vertical="top"/>
    </xf>
    <xf numFmtId="3" fontId="5" fillId="0" borderId="0" xfId="0" applyNumberFormat="1" applyFont="1" applyAlignment="1"/>
    <xf numFmtId="164" fontId="0" fillId="0" borderId="3" xfId="0" applyNumberFormat="1" applyFont="1" applyBorder="1" applyAlignment="1"/>
    <xf numFmtId="1" fontId="0" fillId="6" borderId="0" xfId="0" applyNumberFormat="1" applyFill="1" applyBorder="1" applyAlignment="1"/>
    <xf numFmtId="171" fontId="10" fillId="2" borderId="0" xfId="1906" applyNumberFormat="1" applyFont="1" applyFill="1"/>
    <xf numFmtId="0" fontId="0" fillId="8" borderId="0" xfId="0" applyFill="1" applyAlignment="1"/>
    <xf numFmtId="165" fontId="0" fillId="8" borderId="0" xfId="0" applyNumberFormat="1" applyFill="1" applyAlignment="1"/>
    <xf numFmtId="169" fontId="0" fillId="8" borderId="0" xfId="0" applyNumberFormat="1" applyFill="1" applyAlignment="1"/>
    <xf numFmtId="0" fontId="4" fillId="8" borderId="0" xfId="0" applyFont="1" applyFill="1" applyAlignment="1"/>
    <xf numFmtId="0" fontId="27" fillId="8" borderId="0" xfId="0" applyFont="1" applyFill="1" applyAlignment="1"/>
    <xf numFmtId="0" fontId="28" fillId="8" borderId="0" xfId="0" applyFont="1" applyFill="1" applyAlignment="1"/>
    <xf numFmtId="165" fontId="28" fillId="8" borderId="0" xfId="0" applyNumberFormat="1" applyFont="1" applyFill="1" applyAlignment="1"/>
    <xf numFmtId="169" fontId="28" fillId="8" borderId="0" xfId="0" applyNumberFormat="1" applyFont="1" applyFill="1" applyAlignment="1"/>
    <xf numFmtId="171" fontId="11" fillId="0" borderId="5" xfId="1906" applyNumberFormat="1" applyFont="1" applyBorder="1"/>
    <xf numFmtId="171" fontId="11" fillId="2" borderId="5" xfId="1906" applyNumberFormat="1" applyFont="1" applyFill="1" applyBorder="1"/>
    <xf numFmtId="0" fontId="11" fillId="7" borderId="2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166" fontId="24" fillId="2" borderId="2" xfId="1906" applyNumberFormat="1" applyFont="1" applyFill="1" applyBorder="1" applyAlignment="1" applyProtection="1">
      <alignment horizontal="center"/>
    </xf>
    <xf numFmtId="0" fontId="1" fillId="2" borderId="0" xfId="0" applyFont="1" applyFill="1" applyAlignment="1">
      <alignment horizontal="right"/>
    </xf>
    <xf numFmtId="170" fontId="23" fillId="2" borderId="0" xfId="1906" applyNumberFormat="1" applyFont="1" applyFill="1" applyBorder="1" applyAlignment="1" applyProtection="1">
      <alignment vertical="center"/>
    </xf>
    <xf numFmtId="0" fontId="1" fillId="2" borderId="2" xfId="0" applyFont="1" applyFill="1" applyBorder="1" applyAlignment="1">
      <alignment horizontal="center"/>
    </xf>
    <xf numFmtId="0" fontId="29" fillId="4" borderId="0" xfId="1810" applyFont="1" applyAlignment="1"/>
    <xf numFmtId="0" fontId="11" fillId="0" borderId="2" xfId="1906" applyNumberFormat="1" applyFont="1" applyFill="1" applyBorder="1" applyAlignment="1" applyProtection="1">
      <alignment horizontal="center"/>
    </xf>
    <xf numFmtId="166" fontId="24" fillId="0" borderId="2" xfId="1906" applyNumberFormat="1" applyFont="1" applyFill="1" applyBorder="1" applyAlignment="1" applyProtection="1">
      <alignment horizontal="center"/>
    </xf>
    <xf numFmtId="0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2039">
    <cellStyle name="Bad" xfId="1811" builtinId="27"/>
    <cellStyle name="Comma" xfId="1906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7" builtinId="9" hidden="1"/>
    <cellStyle name="Followed Hyperlink" xfId="528" builtinId="9" hidden="1"/>
    <cellStyle name="Followed Hyperlink" xfId="529" builtinId="9" hidden="1"/>
    <cellStyle name="Followed Hyperlink" xfId="530" builtinId="9" hidden="1"/>
    <cellStyle name="Followed Hyperlink" xfId="531" builtinId="9" hidden="1"/>
    <cellStyle name="Followed Hyperlink" xfId="532" builtinId="9" hidden="1"/>
    <cellStyle name="Followed Hyperlink" xfId="533" builtinId="9" hidden="1"/>
    <cellStyle name="Followed Hyperlink" xfId="534" builtinId="9" hidden="1"/>
    <cellStyle name="Followed Hyperlink" xfId="535" builtinId="9" hidden="1"/>
    <cellStyle name="Followed Hyperlink" xfId="536" builtinId="9" hidden="1"/>
    <cellStyle name="Followed Hyperlink" xfId="537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46" builtinId="9" hidden="1"/>
    <cellStyle name="Followed Hyperlink" xfId="547" builtinId="9" hidden="1"/>
    <cellStyle name="Followed Hyperlink" xfId="548" builtinId="9" hidden="1"/>
    <cellStyle name="Followed Hyperlink" xfId="549" builtinId="9" hidden="1"/>
    <cellStyle name="Followed Hyperlink" xfId="550" builtinId="9" hidden="1"/>
    <cellStyle name="Followed Hyperlink" xfId="551" builtinId="9" hidden="1"/>
    <cellStyle name="Followed Hyperlink" xfId="552" builtinId="9" hidden="1"/>
    <cellStyle name="Followed Hyperlink" xfId="553" builtinId="9" hidden="1"/>
    <cellStyle name="Followed Hyperlink" xfId="554" builtinId="9" hidden="1"/>
    <cellStyle name="Followed Hyperlink" xfId="555" builtinId="9" hidden="1"/>
    <cellStyle name="Followed Hyperlink" xfId="556" builtinId="9" hidden="1"/>
    <cellStyle name="Followed Hyperlink" xfId="557" builtinId="9" hidden="1"/>
    <cellStyle name="Followed Hyperlink" xfId="558" builtinId="9" hidden="1"/>
    <cellStyle name="Followed Hyperlink" xfId="559" builtinId="9" hidden="1"/>
    <cellStyle name="Followed Hyperlink" xfId="560" builtinId="9" hidden="1"/>
    <cellStyle name="Followed Hyperlink" xfId="561" builtinId="9" hidden="1"/>
    <cellStyle name="Followed Hyperlink" xfId="562" builtinId="9" hidden="1"/>
    <cellStyle name="Followed Hyperlink" xfId="563" builtinId="9" hidden="1"/>
    <cellStyle name="Followed Hyperlink" xfId="564" builtinId="9" hidden="1"/>
    <cellStyle name="Followed Hyperlink" xfId="565" builtinId="9" hidden="1"/>
    <cellStyle name="Followed Hyperlink" xfId="566" builtinId="9" hidden="1"/>
    <cellStyle name="Followed Hyperlink" xfId="567" builtinId="9" hidden="1"/>
    <cellStyle name="Followed Hyperlink" xfId="568" builtinId="9" hidden="1"/>
    <cellStyle name="Followed Hyperlink" xfId="569" builtinId="9" hidden="1"/>
    <cellStyle name="Followed Hyperlink" xfId="570" builtinId="9" hidden="1"/>
    <cellStyle name="Followed Hyperlink" xfId="571" builtinId="9" hidden="1"/>
    <cellStyle name="Followed Hyperlink" xfId="572" builtinId="9" hidden="1"/>
    <cellStyle name="Followed Hyperlink" xfId="573" builtinId="9" hidden="1"/>
    <cellStyle name="Followed Hyperlink" xfId="574" builtinId="9" hidden="1"/>
    <cellStyle name="Followed Hyperlink" xfId="575" builtinId="9" hidden="1"/>
    <cellStyle name="Followed Hyperlink" xfId="576" builtinId="9" hidden="1"/>
    <cellStyle name="Followed Hyperlink" xfId="577" builtinId="9" hidden="1"/>
    <cellStyle name="Followed Hyperlink" xfId="578" builtinId="9" hidden="1"/>
    <cellStyle name="Followed Hyperlink" xfId="579" builtinId="9" hidden="1"/>
    <cellStyle name="Followed Hyperlink" xfId="580" builtinId="9" hidden="1"/>
    <cellStyle name="Followed Hyperlink" xfId="581" builtinId="9" hidden="1"/>
    <cellStyle name="Followed Hyperlink" xfId="582" builtinId="9" hidden="1"/>
    <cellStyle name="Followed Hyperlink" xfId="583" builtinId="9" hidden="1"/>
    <cellStyle name="Followed Hyperlink" xfId="584" builtinId="9" hidden="1"/>
    <cellStyle name="Followed Hyperlink" xfId="585" builtinId="9" hidden="1"/>
    <cellStyle name="Followed Hyperlink" xfId="586" builtinId="9" hidden="1"/>
    <cellStyle name="Followed Hyperlink" xfId="587" builtinId="9" hidden="1"/>
    <cellStyle name="Followed Hyperlink" xfId="588" builtinId="9" hidden="1"/>
    <cellStyle name="Followed Hyperlink" xfId="589" builtinId="9" hidden="1"/>
    <cellStyle name="Followed Hyperlink" xfId="590" builtinId="9" hidden="1"/>
    <cellStyle name="Followed Hyperlink" xfId="591" builtinId="9" hidden="1"/>
    <cellStyle name="Followed Hyperlink" xfId="592" builtinId="9" hidden="1"/>
    <cellStyle name="Followed Hyperlink" xfId="593" builtinId="9" hidden="1"/>
    <cellStyle name="Followed Hyperlink" xfId="594" builtinId="9" hidden="1"/>
    <cellStyle name="Followed Hyperlink" xfId="595" builtinId="9" hidden="1"/>
    <cellStyle name="Followed Hyperlink" xfId="596" builtinId="9" hidden="1"/>
    <cellStyle name="Followed Hyperlink" xfId="597" builtinId="9" hidden="1"/>
    <cellStyle name="Followed Hyperlink" xfId="598" builtinId="9" hidden="1"/>
    <cellStyle name="Followed Hyperlink" xfId="599" builtinId="9" hidden="1"/>
    <cellStyle name="Followed Hyperlink" xfId="600" builtinId="9" hidden="1"/>
    <cellStyle name="Followed Hyperlink" xfId="601" builtinId="9" hidden="1"/>
    <cellStyle name="Followed Hyperlink" xfId="602" builtinId="9" hidden="1"/>
    <cellStyle name="Followed Hyperlink" xfId="603" builtinId="9" hidden="1"/>
    <cellStyle name="Followed Hyperlink" xfId="604" builtinId="9" hidden="1"/>
    <cellStyle name="Followed Hyperlink" xfId="605" builtinId="9" hidden="1"/>
    <cellStyle name="Followed Hyperlink" xfId="606" builtinId="9" hidden="1"/>
    <cellStyle name="Followed Hyperlink" xfId="607" builtinId="9" hidden="1"/>
    <cellStyle name="Followed Hyperlink" xfId="608" builtinId="9" hidden="1"/>
    <cellStyle name="Followed Hyperlink" xfId="609" builtinId="9" hidden="1"/>
    <cellStyle name="Followed Hyperlink" xfId="610" builtinId="9" hidden="1"/>
    <cellStyle name="Followed Hyperlink" xfId="611" builtinId="9" hidden="1"/>
    <cellStyle name="Followed Hyperlink" xfId="612" builtinId="9" hidden="1"/>
    <cellStyle name="Followed Hyperlink" xfId="613" builtinId="9" hidden="1"/>
    <cellStyle name="Followed Hyperlink" xfId="614" builtinId="9" hidden="1"/>
    <cellStyle name="Followed Hyperlink" xfId="615" builtinId="9" hidden="1"/>
    <cellStyle name="Followed Hyperlink" xfId="616" builtinId="9" hidden="1"/>
    <cellStyle name="Followed Hyperlink" xfId="617" builtinId="9" hidden="1"/>
    <cellStyle name="Followed Hyperlink" xfId="618" builtinId="9" hidden="1"/>
    <cellStyle name="Followed Hyperlink" xfId="619" builtinId="9" hidden="1"/>
    <cellStyle name="Followed Hyperlink" xfId="620" builtinId="9" hidden="1"/>
    <cellStyle name="Followed Hyperlink" xfId="621" builtinId="9" hidden="1"/>
    <cellStyle name="Followed Hyperlink" xfId="622" builtinId="9" hidden="1"/>
    <cellStyle name="Followed Hyperlink" xfId="623" builtinId="9" hidden="1"/>
    <cellStyle name="Followed Hyperlink" xfId="624" builtinId="9" hidden="1"/>
    <cellStyle name="Followed Hyperlink" xfId="625" builtinId="9" hidden="1"/>
    <cellStyle name="Followed Hyperlink" xfId="626" builtinId="9" hidden="1"/>
    <cellStyle name="Followed Hyperlink" xfId="627" builtinId="9" hidden="1"/>
    <cellStyle name="Followed Hyperlink" xfId="628" builtinId="9" hidden="1"/>
    <cellStyle name="Followed Hyperlink" xfId="629" builtinId="9" hidden="1"/>
    <cellStyle name="Followed Hyperlink" xfId="630" builtinId="9" hidden="1"/>
    <cellStyle name="Followed Hyperlink" xfId="631" builtinId="9" hidden="1"/>
    <cellStyle name="Followed Hyperlink" xfId="632" builtinId="9" hidden="1"/>
    <cellStyle name="Followed Hyperlink" xfId="633" builtinId="9" hidden="1"/>
    <cellStyle name="Followed Hyperlink" xfId="634" builtinId="9" hidden="1"/>
    <cellStyle name="Followed Hyperlink" xfId="635" builtinId="9" hidden="1"/>
    <cellStyle name="Followed Hyperlink" xfId="636" builtinId="9" hidden="1"/>
    <cellStyle name="Followed Hyperlink" xfId="637" builtinId="9" hidden="1"/>
    <cellStyle name="Followed Hyperlink" xfId="638" builtinId="9" hidden="1"/>
    <cellStyle name="Followed Hyperlink" xfId="639" builtinId="9" hidden="1"/>
    <cellStyle name="Followed Hyperlink" xfId="640" builtinId="9" hidden="1"/>
    <cellStyle name="Followed Hyperlink" xfId="641" builtinId="9" hidden="1"/>
    <cellStyle name="Followed Hyperlink" xfId="642" builtinId="9" hidden="1"/>
    <cellStyle name="Followed Hyperlink" xfId="643" builtinId="9" hidden="1"/>
    <cellStyle name="Followed Hyperlink" xfId="644" builtinId="9" hidden="1"/>
    <cellStyle name="Followed Hyperlink" xfId="645" builtinId="9" hidden="1"/>
    <cellStyle name="Followed Hyperlink" xfId="646" builtinId="9" hidden="1"/>
    <cellStyle name="Followed Hyperlink" xfId="647" builtinId="9" hidden="1"/>
    <cellStyle name="Followed Hyperlink" xfId="648" builtinId="9" hidden="1"/>
    <cellStyle name="Followed Hyperlink" xfId="649" builtinId="9" hidden="1"/>
    <cellStyle name="Followed Hyperlink" xfId="650" builtinId="9" hidden="1"/>
    <cellStyle name="Followed Hyperlink" xfId="651" builtinId="9" hidden="1"/>
    <cellStyle name="Followed Hyperlink" xfId="652" builtinId="9" hidden="1"/>
    <cellStyle name="Followed Hyperlink" xfId="653" builtinId="9" hidden="1"/>
    <cellStyle name="Followed Hyperlink" xfId="654" builtinId="9" hidden="1"/>
    <cellStyle name="Followed Hyperlink" xfId="655" builtinId="9" hidden="1"/>
    <cellStyle name="Followed Hyperlink" xfId="656" builtinId="9" hidden="1"/>
    <cellStyle name="Followed Hyperlink" xfId="657" builtinId="9" hidden="1"/>
    <cellStyle name="Followed Hyperlink" xfId="658" builtinId="9" hidden="1"/>
    <cellStyle name="Followed Hyperlink" xfId="659" builtinId="9" hidden="1"/>
    <cellStyle name="Followed Hyperlink" xfId="660" builtinId="9" hidden="1"/>
    <cellStyle name="Followed Hyperlink" xfId="661" builtinId="9" hidden="1"/>
    <cellStyle name="Followed Hyperlink" xfId="662" builtinId="9" hidden="1"/>
    <cellStyle name="Followed Hyperlink" xfId="663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8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Followed Hyperlink" xfId="694" builtinId="9" hidden="1"/>
    <cellStyle name="Followed Hyperlink" xfId="695" builtinId="9" hidden="1"/>
    <cellStyle name="Followed Hyperlink" xfId="696" builtinId="9" hidden="1"/>
    <cellStyle name="Followed Hyperlink" xfId="697" builtinId="9" hidden="1"/>
    <cellStyle name="Followed Hyperlink" xfId="698" builtinId="9" hidden="1"/>
    <cellStyle name="Followed Hyperlink" xfId="699" builtinId="9" hidden="1"/>
    <cellStyle name="Followed Hyperlink" xfId="700" builtinId="9" hidden="1"/>
    <cellStyle name="Followed Hyperlink" xfId="701" builtinId="9" hidden="1"/>
    <cellStyle name="Followed Hyperlink" xfId="702" builtinId="9" hidden="1"/>
    <cellStyle name="Followed Hyperlink" xfId="703" builtinId="9" hidden="1"/>
    <cellStyle name="Followed Hyperlink" xfId="704" builtinId="9" hidden="1"/>
    <cellStyle name="Followed Hyperlink" xfId="705" builtinId="9" hidden="1"/>
    <cellStyle name="Followed Hyperlink" xfId="706" builtinId="9" hidden="1"/>
    <cellStyle name="Followed Hyperlink" xfId="707" builtinId="9" hidden="1"/>
    <cellStyle name="Followed Hyperlink" xfId="708" builtinId="9" hidden="1"/>
    <cellStyle name="Followed Hyperlink" xfId="709" builtinId="9" hidden="1"/>
    <cellStyle name="Followed Hyperlink" xfId="710" builtinId="9" hidden="1"/>
    <cellStyle name="Followed Hyperlink" xfId="711" builtinId="9" hidden="1"/>
    <cellStyle name="Followed Hyperlink" xfId="712" builtinId="9" hidden="1"/>
    <cellStyle name="Followed Hyperlink" xfId="713" builtinId="9" hidden="1"/>
    <cellStyle name="Followed Hyperlink" xfId="714" builtinId="9" hidden="1"/>
    <cellStyle name="Followed Hyperlink" xfId="715" builtinId="9" hidden="1"/>
    <cellStyle name="Followed Hyperlink" xfId="716" builtinId="9" hidden="1"/>
    <cellStyle name="Followed Hyperlink" xfId="717" builtinId="9" hidden="1"/>
    <cellStyle name="Followed Hyperlink" xfId="718" builtinId="9" hidden="1"/>
    <cellStyle name="Followed Hyperlink" xfId="719" builtinId="9" hidden="1"/>
    <cellStyle name="Followed Hyperlink" xfId="720" builtinId="9" hidden="1"/>
    <cellStyle name="Followed Hyperlink" xfId="721" builtinId="9" hidden="1"/>
    <cellStyle name="Followed Hyperlink" xfId="722" builtinId="9" hidden="1"/>
    <cellStyle name="Followed Hyperlink" xfId="723" builtinId="9" hidden="1"/>
    <cellStyle name="Followed Hyperlink" xfId="724" builtinId="9" hidden="1"/>
    <cellStyle name="Followed Hyperlink" xfId="725" builtinId="9" hidden="1"/>
    <cellStyle name="Followed Hyperlink" xfId="726" builtinId="9" hidden="1"/>
    <cellStyle name="Followed Hyperlink" xfId="727" builtinId="9" hidden="1"/>
    <cellStyle name="Followed Hyperlink" xfId="728" builtinId="9" hidden="1"/>
    <cellStyle name="Followed Hyperlink" xfId="729" builtinId="9" hidden="1"/>
    <cellStyle name="Followed Hyperlink" xfId="730" builtinId="9" hidden="1"/>
    <cellStyle name="Followed Hyperlink" xfId="731" builtinId="9" hidden="1"/>
    <cellStyle name="Followed Hyperlink" xfId="732" builtinId="9" hidden="1"/>
    <cellStyle name="Followed Hyperlink" xfId="733" builtinId="9" hidden="1"/>
    <cellStyle name="Followed Hyperlink" xfId="734" builtinId="9" hidden="1"/>
    <cellStyle name="Followed Hyperlink" xfId="735" builtinId="9" hidden="1"/>
    <cellStyle name="Followed Hyperlink" xfId="736" builtinId="9" hidden="1"/>
    <cellStyle name="Followed Hyperlink" xfId="737" builtinId="9" hidden="1"/>
    <cellStyle name="Followed Hyperlink" xfId="738" builtinId="9" hidden="1"/>
    <cellStyle name="Followed Hyperlink" xfId="739" builtinId="9" hidden="1"/>
    <cellStyle name="Followed Hyperlink" xfId="740" builtinId="9" hidden="1"/>
    <cellStyle name="Followed Hyperlink" xfId="741" builtinId="9" hidden="1"/>
    <cellStyle name="Followed Hyperlink" xfId="742" builtinId="9" hidden="1"/>
    <cellStyle name="Followed Hyperlink" xfId="743" builtinId="9" hidden="1"/>
    <cellStyle name="Followed Hyperlink" xfId="744" builtinId="9" hidden="1"/>
    <cellStyle name="Followed Hyperlink" xfId="745" builtinId="9" hidden="1"/>
    <cellStyle name="Followed Hyperlink" xfId="746" builtinId="9" hidden="1"/>
    <cellStyle name="Followed Hyperlink" xfId="747" builtinId="9" hidden="1"/>
    <cellStyle name="Followed Hyperlink" xfId="748" builtinId="9" hidden="1"/>
    <cellStyle name="Followed Hyperlink" xfId="749" builtinId="9" hidden="1"/>
    <cellStyle name="Followed Hyperlink" xfId="750" builtinId="9" hidden="1"/>
    <cellStyle name="Followed Hyperlink" xfId="751" builtinId="9" hidden="1"/>
    <cellStyle name="Followed Hyperlink" xfId="752" builtinId="9" hidden="1"/>
    <cellStyle name="Followed Hyperlink" xfId="753" builtinId="9" hidden="1"/>
    <cellStyle name="Followed Hyperlink" xfId="754" builtinId="9" hidden="1"/>
    <cellStyle name="Followed Hyperlink" xfId="755" builtinId="9" hidden="1"/>
    <cellStyle name="Followed Hyperlink" xfId="756" builtinId="9" hidden="1"/>
    <cellStyle name="Followed Hyperlink" xfId="757" builtinId="9" hidden="1"/>
    <cellStyle name="Followed Hyperlink" xfId="758" builtinId="9" hidden="1"/>
    <cellStyle name="Followed Hyperlink" xfId="759" builtinId="9" hidden="1"/>
    <cellStyle name="Followed Hyperlink" xfId="760" builtinId="9" hidden="1"/>
    <cellStyle name="Followed Hyperlink" xfId="761" builtinId="9" hidden="1"/>
    <cellStyle name="Followed Hyperlink" xfId="762" builtinId="9" hidden="1"/>
    <cellStyle name="Followed Hyperlink" xfId="763" builtinId="9" hidden="1"/>
    <cellStyle name="Followed Hyperlink" xfId="764" builtinId="9" hidden="1"/>
    <cellStyle name="Followed Hyperlink" xfId="765" builtinId="9" hidden="1"/>
    <cellStyle name="Followed Hyperlink" xfId="766" builtinId="9" hidden="1"/>
    <cellStyle name="Followed Hyperlink" xfId="767" builtinId="9" hidden="1"/>
    <cellStyle name="Followed Hyperlink" xfId="768" builtinId="9" hidden="1"/>
    <cellStyle name="Followed Hyperlink" xfId="769" builtinId="9" hidden="1"/>
    <cellStyle name="Followed Hyperlink" xfId="770" builtinId="9" hidden="1"/>
    <cellStyle name="Followed Hyperlink" xfId="771" builtinId="9" hidden="1"/>
    <cellStyle name="Followed Hyperlink" xfId="772" builtinId="9" hidden="1"/>
    <cellStyle name="Followed Hyperlink" xfId="773" builtinId="9" hidden="1"/>
    <cellStyle name="Followed Hyperlink" xfId="774" builtinId="9" hidden="1"/>
    <cellStyle name="Followed Hyperlink" xfId="775" builtinId="9" hidden="1"/>
    <cellStyle name="Followed Hyperlink" xfId="776" builtinId="9" hidden="1"/>
    <cellStyle name="Followed Hyperlink" xfId="777" builtinId="9" hidden="1"/>
    <cellStyle name="Followed Hyperlink" xfId="778" builtinId="9" hidden="1"/>
    <cellStyle name="Followed Hyperlink" xfId="779" builtinId="9" hidden="1"/>
    <cellStyle name="Followed Hyperlink" xfId="780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Followed Hyperlink" xfId="833" builtinId="9" hidden="1"/>
    <cellStyle name="Followed Hyperlink" xfId="835" builtinId="9" hidden="1"/>
    <cellStyle name="Followed Hyperlink" xfId="837" builtinId="9" hidden="1"/>
    <cellStyle name="Followed Hyperlink" xfId="839" builtinId="9" hidden="1"/>
    <cellStyle name="Followed Hyperlink" xfId="841" builtinId="9" hidden="1"/>
    <cellStyle name="Followed Hyperlink" xfId="843" builtinId="9" hidden="1"/>
    <cellStyle name="Followed Hyperlink" xfId="845" builtinId="9" hidden="1"/>
    <cellStyle name="Followed Hyperlink" xfId="847" builtinId="9" hidden="1"/>
    <cellStyle name="Followed Hyperlink" xfId="849" builtinId="9" hidden="1"/>
    <cellStyle name="Followed Hyperlink" xfId="851" builtinId="9" hidden="1"/>
    <cellStyle name="Followed Hyperlink" xfId="853" builtinId="9" hidden="1"/>
    <cellStyle name="Followed Hyperlink" xfId="855" builtinId="9" hidden="1"/>
    <cellStyle name="Followed Hyperlink" xfId="857" builtinId="9" hidden="1"/>
    <cellStyle name="Followed Hyperlink" xfId="859" builtinId="9" hidden="1"/>
    <cellStyle name="Followed Hyperlink" xfId="861" builtinId="9" hidden="1"/>
    <cellStyle name="Followed Hyperlink" xfId="863" builtinId="9" hidden="1"/>
    <cellStyle name="Followed Hyperlink" xfId="865" builtinId="9" hidden="1"/>
    <cellStyle name="Followed Hyperlink" xfId="867" builtinId="9" hidden="1"/>
    <cellStyle name="Followed Hyperlink" xfId="869" builtinId="9" hidden="1"/>
    <cellStyle name="Followed Hyperlink" xfId="871" builtinId="9" hidden="1"/>
    <cellStyle name="Followed Hyperlink" xfId="873" builtinId="9" hidden="1"/>
    <cellStyle name="Followed Hyperlink" xfId="875" builtinId="9" hidden="1"/>
    <cellStyle name="Followed Hyperlink" xfId="877" builtinId="9" hidden="1"/>
    <cellStyle name="Followed Hyperlink" xfId="879" builtinId="9" hidden="1"/>
    <cellStyle name="Followed Hyperlink" xfId="881" builtinId="9" hidden="1"/>
    <cellStyle name="Followed Hyperlink" xfId="883" builtinId="9" hidden="1"/>
    <cellStyle name="Followed Hyperlink" xfId="885" builtinId="9" hidden="1"/>
    <cellStyle name="Followed Hyperlink" xfId="887" builtinId="9" hidden="1"/>
    <cellStyle name="Followed Hyperlink" xfId="889" builtinId="9" hidden="1"/>
    <cellStyle name="Followed Hyperlink" xfId="891" builtinId="9" hidden="1"/>
    <cellStyle name="Followed Hyperlink" xfId="893" builtinId="9" hidden="1"/>
    <cellStyle name="Followed Hyperlink" xfId="895" builtinId="9" hidden="1"/>
    <cellStyle name="Followed Hyperlink" xfId="897" builtinId="9" hidden="1"/>
    <cellStyle name="Followed Hyperlink" xfId="899" builtinId="9" hidden="1"/>
    <cellStyle name="Followed Hyperlink" xfId="901" builtinId="9" hidden="1"/>
    <cellStyle name="Followed Hyperlink" xfId="903" builtinId="9" hidden="1"/>
    <cellStyle name="Followed Hyperlink" xfId="905" builtinId="9" hidden="1"/>
    <cellStyle name="Followed Hyperlink" xfId="907" builtinId="9" hidden="1"/>
    <cellStyle name="Followed Hyperlink" xfId="909" builtinId="9" hidden="1"/>
    <cellStyle name="Followed Hyperlink" xfId="911" builtinId="9" hidden="1"/>
    <cellStyle name="Followed Hyperlink" xfId="913" builtinId="9" hidden="1"/>
    <cellStyle name="Followed Hyperlink" xfId="915" builtinId="9" hidden="1"/>
    <cellStyle name="Followed Hyperlink" xfId="917" builtinId="9" hidden="1"/>
    <cellStyle name="Followed Hyperlink" xfId="919" builtinId="9" hidden="1"/>
    <cellStyle name="Followed Hyperlink" xfId="921" builtinId="9" hidden="1"/>
    <cellStyle name="Followed Hyperlink" xfId="923" builtinId="9" hidden="1"/>
    <cellStyle name="Followed Hyperlink" xfId="925" builtinId="9" hidden="1"/>
    <cellStyle name="Followed Hyperlink" xfId="927" builtinId="9" hidden="1"/>
    <cellStyle name="Followed Hyperlink" xfId="929" builtinId="9" hidden="1"/>
    <cellStyle name="Followed Hyperlink" xfId="931" builtinId="9" hidden="1"/>
    <cellStyle name="Followed Hyperlink" xfId="933" builtinId="9" hidden="1"/>
    <cellStyle name="Followed Hyperlink" xfId="935" builtinId="9" hidden="1"/>
    <cellStyle name="Followed Hyperlink" xfId="937" builtinId="9" hidden="1"/>
    <cellStyle name="Followed Hyperlink" xfId="939" builtinId="9" hidden="1"/>
    <cellStyle name="Followed Hyperlink" xfId="941" builtinId="9" hidden="1"/>
    <cellStyle name="Followed Hyperlink" xfId="943" builtinId="9" hidden="1"/>
    <cellStyle name="Followed Hyperlink" xfId="945" builtinId="9" hidden="1"/>
    <cellStyle name="Followed Hyperlink" xfId="947" builtinId="9" hidden="1"/>
    <cellStyle name="Followed Hyperlink" xfId="949" builtinId="9" hidden="1"/>
    <cellStyle name="Followed Hyperlink" xfId="951" builtinId="9" hidden="1"/>
    <cellStyle name="Followed Hyperlink" xfId="953" builtinId="9" hidden="1"/>
    <cellStyle name="Followed Hyperlink" xfId="955" builtinId="9" hidden="1"/>
    <cellStyle name="Followed Hyperlink" xfId="957" builtinId="9" hidden="1"/>
    <cellStyle name="Followed Hyperlink" xfId="959" builtinId="9" hidden="1"/>
    <cellStyle name="Followed Hyperlink" xfId="961" builtinId="9" hidden="1"/>
    <cellStyle name="Followed Hyperlink" xfId="963" builtinId="9" hidden="1"/>
    <cellStyle name="Followed Hyperlink" xfId="965" builtinId="9" hidden="1"/>
    <cellStyle name="Followed Hyperlink" xfId="967" builtinId="9" hidden="1"/>
    <cellStyle name="Followed Hyperlink" xfId="969" builtinId="9" hidden="1"/>
    <cellStyle name="Followed Hyperlink" xfId="971" builtinId="9" hidden="1"/>
    <cellStyle name="Followed Hyperlink" xfId="973" builtinId="9" hidden="1"/>
    <cellStyle name="Followed Hyperlink" xfId="975" builtinId="9" hidden="1"/>
    <cellStyle name="Followed Hyperlink" xfId="977" builtinId="9" hidden="1"/>
    <cellStyle name="Followed Hyperlink" xfId="979" builtinId="9" hidden="1"/>
    <cellStyle name="Followed Hyperlink" xfId="981" builtinId="9" hidden="1"/>
    <cellStyle name="Followed Hyperlink" xfId="983" builtinId="9" hidden="1"/>
    <cellStyle name="Followed Hyperlink" xfId="985" builtinId="9" hidden="1"/>
    <cellStyle name="Followed Hyperlink" xfId="987" builtinId="9" hidden="1"/>
    <cellStyle name="Followed Hyperlink" xfId="989" builtinId="9" hidden="1"/>
    <cellStyle name="Followed Hyperlink" xfId="991" builtinId="9" hidden="1"/>
    <cellStyle name="Followed Hyperlink" xfId="993" builtinId="9" hidden="1"/>
    <cellStyle name="Followed Hyperlink" xfId="995" builtinId="9" hidden="1"/>
    <cellStyle name="Followed Hyperlink" xfId="997" builtinId="9" hidden="1"/>
    <cellStyle name="Followed Hyperlink" xfId="999" builtinId="9" hidden="1"/>
    <cellStyle name="Followed Hyperlink" xfId="1001" builtinId="9" hidden="1"/>
    <cellStyle name="Followed Hyperlink" xfId="1003" builtinId="9" hidden="1"/>
    <cellStyle name="Followed Hyperlink" xfId="1005" builtinId="9" hidden="1"/>
    <cellStyle name="Followed Hyperlink" xfId="1007" builtinId="9" hidden="1"/>
    <cellStyle name="Followed Hyperlink" xfId="1009" builtinId="9" hidden="1"/>
    <cellStyle name="Followed Hyperlink" xfId="1011" builtinId="9" hidden="1"/>
    <cellStyle name="Followed Hyperlink" xfId="1013" builtinId="9" hidden="1"/>
    <cellStyle name="Followed Hyperlink" xfId="1015" builtinId="9" hidden="1"/>
    <cellStyle name="Followed Hyperlink" xfId="1017" builtinId="9" hidden="1"/>
    <cellStyle name="Followed Hyperlink" xfId="1019" builtinId="9" hidden="1"/>
    <cellStyle name="Followed Hyperlink" xfId="1021" builtinId="9" hidden="1"/>
    <cellStyle name="Followed Hyperlink" xfId="1023" builtinId="9" hidden="1"/>
    <cellStyle name="Followed Hyperlink" xfId="1025" builtinId="9" hidden="1"/>
    <cellStyle name="Followed Hyperlink" xfId="1027" builtinId="9" hidden="1"/>
    <cellStyle name="Followed Hyperlink" xfId="1029" builtinId="9" hidden="1"/>
    <cellStyle name="Followed Hyperlink" xfId="1031" builtinId="9" hidden="1"/>
    <cellStyle name="Followed Hyperlink" xfId="1033" builtinId="9" hidden="1"/>
    <cellStyle name="Followed Hyperlink" xfId="1035" builtinId="9" hidden="1"/>
    <cellStyle name="Followed Hyperlink" xfId="1037" builtinId="9" hidden="1"/>
    <cellStyle name="Followed Hyperlink" xfId="1039" builtinId="9" hidden="1"/>
    <cellStyle name="Followed Hyperlink" xfId="1041" builtinId="9" hidden="1"/>
    <cellStyle name="Followed Hyperlink" xfId="1043" builtinId="9" hidden="1"/>
    <cellStyle name="Followed Hyperlink" xfId="1045" builtinId="9" hidden="1"/>
    <cellStyle name="Followed Hyperlink" xfId="1047" builtinId="9" hidden="1"/>
    <cellStyle name="Followed Hyperlink" xfId="1049" builtinId="9" hidden="1"/>
    <cellStyle name="Followed Hyperlink" xfId="1051" builtinId="9" hidden="1"/>
    <cellStyle name="Followed Hyperlink" xfId="1053" builtinId="9" hidden="1"/>
    <cellStyle name="Followed Hyperlink" xfId="1055" builtinId="9" hidden="1"/>
    <cellStyle name="Followed Hyperlink" xfId="1057" builtinId="9" hidden="1"/>
    <cellStyle name="Followed Hyperlink" xfId="1059" builtinId="9" hidden="1"/>
    <cellStyle name="Followed Hyperlink" xfId="1061" builtinId="9" hidden="1"/>
    <cellStyle name="Followed Hyperlink" xfId="1063" builtinId="9" hidden="1"/>
    <cellStyle name="Followed Hyperlink" xfId="1065" builtinId="9" hidden="1"/>
    <cellStyle name="Followed Hyperlink" xfId="1067" builtinId="9" hidden="1"/>
    <cellStyle name="Followed Hyperlink" xfId="1069" builtinId="9" hidden="1"/>
    <cellStyle name="Followed Hyperlink" xfId="1071" builtinId="9" hidden="1"/>
    <cellStyle name="Followed Hyperlink" xfId="1073" builtinId="9" hidden="1"/>
    <cellStyle name="Followed Hyperlink" xfId="1075" builtinId="9" hidden="1"/>
    <cellStyle name="Followed Hyperlink" xfId="1077" builtinId="9" hidden="1"/>
    <cellStyle name="Followed Hyperlink" xfId="1079" builtinId="9" hidden="1"/>
    <cellStyle name="Followed Hyperlink" xfId="1081" builtinId="9" hidden="1"/>
    <cellStyle name="Followed Hyperlink" xfId="1083" builtinId="9" hidden="1"/>
    <cellStyle name="Followed Hyperlink" xfId="1085" builtinId="9" hidden="1"/>
    <cellStyle name="Followed Hyperlink" xfId="1087" builtinId="9" hidden="1"/>
    <cellStyle name="Followed Hyperlink" xfId="1089" builtinId="9" hidden="1"/>
    <cellStyle name="Followed Hyperlink" xfId="1091" builtinId="9" hidden="1"/>
    <cellStyle name="Followed Hyperlink" xfId="1093" builtinId="9" hidden="1"/>
    <cellStyle name="Followed Hyperlink" xfId="1095" builtinId="9" hidden="1"/>
    <cellStyle name="Followed Hyperlink" xfId="1097" builtinId="9" hidden="1"/>
    <cellStyle name="Followed Hyperlink" xfId="1099" builtinId="9" hidden="1"/>
    <cellStyle name="Followed Hyperlink" xfId="1101" builtinId="9" hidden="1"/>
    <cellStyle name="Followed Hyperlink" xfId="1103" builtinId="9" hidden="1"/>
    <cellStyle name="Followed Hyperlink" xfId="1105" builtinId="9" hidden="1"/>
    <cellStyle name="Followed Hyperlink" xfId="1107" builtinId="9" hidden="1"/>
    <cellStyle name="Followed Hyperlink" xfId="1109" builtinId="9" hidden="1"/>
    <cellStyle name="Followed Hyperlink" xfId="1111" builtinId="9" hidden="1"/>
    <cellStyle name="Followed Hyperlink" xfId="1113" builtinId="9" hidden="1"/>
    <cellStyle name="Followed Hyperlink" xfId="1115" builtinId="9" hidden="1"/>
    <cellStyle name="Followed Hyperlink" xfId="1117" builtinId="9" hidden="1"/>
    <cellStyle name="Followed Hyperlink" xfId="1119" builtinId="9" hidden="1"/>
    <cellStyle name="Followed Hyperlink" xfId="1121" builtinId="9" hidden="1"/>
    <cellStyle name="Followed Hyperlink" xfId="1123" builtinId="9" hidden="1"/>
    <cellStyle name="Followed Hyperlink" xfId="1125" builtinId="9" hidden="1"/>
    <cellStyle name="Followed Hyperlink" xfId="1127" builtinId="9" hidden="1"/>
    <cellStyle name="Followed Hyperlink" xfId="1129" builtinId="9" hidden="1"/>
    <cellStyle name="Followed Hyperlink" xfId="1131" builtinId="9" hidden="1"/>
    <cellStyle name="Followed Hyperlink" xfId="1133" builtinId="9" hidden="1"/>
    <cellStyle name="Followed Hyperlink" xfId="1135" builtinId="9" hidden="1"/>
    <cellStyle name="Followed Hyperlink" xfId="1137" builtinId="9" hidden="1"/>
    <cellStyle name="Followed Hyperlink" xfId="1139" builtinId="9" hidden="1"/>
    <cellStyle name="Followed Hyperlink" xfId="1141" builtinId="9" hidden="1"/>
    <cellStyle name="Followed Hyperlink" xfId="1143" builtinId="9" hidden="1"/>
    <cellStyle name="Followed Hyperlink" xfId="1145" builtinId="9" hidden="1"/>
    <cellStyle name="Followed Hyperlink" xfId="1147" builtinId="9" hidden="1"/>
    <cellStyle name="Followed Hyperlink" xfId="1149" builtinId="9" hidden="1"/>
    <cellStyle name="Followed Hyperlink" xfId="1151" builtinId="9" hidden="1"/>
    <cellStyle name="Followed Hyperlink" xfId="1153" builtinId="9" hidden="1"/>
    <cellStyle name="Followed Hyperlink" xfId="1155" builtinId="9" hidden="1"/>
    <cellStyle name="Followed Hyperlink" xfId="1157" builtinId="9" hidden="1"/>
    <cellStyle name="Followed Hyperlink" xfId="1159" builtinId="9" hidden="1"/>
    <cellStyle name="Followed Hyperlink" xfId="1161" builtinId="9" hidden="1"/>
    <cellStyle name="Followed Hyperlink" xfId="1163" builtinId="9" hidden="1"/>
    <cellStyle name="Followed Hyperlink" xfId="1165" builtinId="9" hidden="1"/>
    <cellStyle name="Followed Hyperlink" xfId="1167" builtinId="9" hidden="1"/>
    <cellStyle name="Followed Hyperlink" xfId="1169" builtinId="9" hidden="1"/>
    <cellStyle name="Followed Hyperlink" xfId="1171" builtinId="9" hidden="1"/>
    <cellStyle name="Followed Hyperlink" xfId="1173" builtinId="9" hidden="1"/>
    <cellStyle name="Followed Hyperlink" xfId="1175" builtinId="9" hidden="1"/>
    <cellStyle name="Followed Hyperlink" xfId="1177" builtinId="9" hidden="1"/>
    <cellStyle name="Followed Hyperlink" xfId="1179" builtinId="9" hidden="1"/>
    <cellStyle name="Followed Hyperlink" xfId="1181" builtinId="9" hidden="1"/>
    <cellStyle name="Followed Hyperlink" xfId="1183" builtinId="9" hidden="1"/>
    <cellStyle name="Followed Hyperlink" xfId="1185" builtinId="9" hidden="1"/>
    <cellStyle name="Followed Hyperlink" xfId="1187" builtinId="9" hidden="1"/>
    <cellStyle name="Followed Hyperlink" xfId="1189" builtinId="9" hidden="1"/>
    <cellStyle name="Followed Hyperlink" xfId="1191" builtinId="9" hidden="1"/>
    <cellStyle name="Followed Hyperlink" xfId="1193" builtinId="9" hidden="1"/>
    <cellStyle name="Followed Hyperlink" xfId="1195" builtinId="9" hidden="1"/>
    <cellStyle name="Followed Hyperlink" xfId="1197" builtinId="9" hidden="1"/>
    <cellStyle name="Followed Hyperlink" xfId="1199" builtinId="9" hidden="1"/>
    <cellStyle name="Followed Hyperlink" xfId="1201" builtinId="9" hidden="1"/>
    <cellStyle name="Followed Hyperlink" xfId="1203" builtinId="9" hidden="1"/>
    <cellStyle name="Followed Hyperlink" xfId="1205" builtinId="9" hidden="1"/>
    <cellStyle name="Followed Hyperlink" xfId="1207" builtinId="9" hidden="1"/>
    <cellStyle name="Followed Hyperlink" xfId="1209" builtinId="9" hidden="1"/>
    <cellStyle name="Followed Hyperlink" xfId="1211" builtinId="9" hidden="1"/>
    <cellStyle name="Followed Hyperlink" xfId="1213" builtinId="9" hidden="1"/>
    <cellStyle name="Followed Hyperlink" xfId="1215" builtinId="9" hidden="1"/>
    <cellStyle name="Followed Hyperlink" xfId="1217" builtinId="9" hidden="1"/>
    <cellStyle name="Followed Hyperlink" xfId="1219" builtinId="9" hidden="1"/>
    <cellStyle name="Followed Hyperlink" xfId="1221" builtinId="9" hidden="1"/>
    <cellStyle name="Followed Hyperlink" xfId="1223" builtinId="9" hidden="1"/>
    <cellStyle name="Followed Hyperlink" xfId="1225" builtinId="9" hidden="1"/>
    <cellStyle name="Followed Hyperlink" xfId="1227" builtinId="9" hidden="1"/>
    <cellStyle name="Followed Hyperlink" xfId="1229" builtinId="9" hidden="1"/>
    <cellStyle name="Followed Hyperlink" xfId="1231" builtinId="9" hidden="1"/>
    <cellStyle name="Followed Hyperlink" xfId="1233" builtinId="9" hidden="1"/>
    <cellStyle name="Followed Hyperlink" xfId="1235" builtinId="9" hidden="1"/>
    <cellStyle name="Followed Hyperlink" xfId="1237" builtinId="9" hidden="1"/>
    <cellStyle name="Followed Hyperlink" xfId="1239" builtinId="9" hidden="1"/>
    <cellStyle name="Followed Hyperlink" xfId="1241" builtinId="9" hidden="1"/>
    <cellStyle name="Followed Hyperlink" xfId="1243" builtinId="9" hidden="1"/>
    <cellStyle name="Followed Hyperlink" xfId="1245" builtinId="9" hidden="1"/>
    <cellStyle name="Followed Hyperlink" xfId="1247" builtinId="9" hidden="1"/>
    <cellStyle name="Followed Hyperlink" xfId="1249" builtinId="9" hidden="1"/>
    <cellStyle name="Followed Hyperlink" xfId="1251" builtinId="9" hidden="1"/>
    <cellStyle name="Followed Hyperlink" xfId="1253" builtinId="9" hidden="1"/>
    <cellStyle name="Followed Hyperlink" xfId="1255" builtinId="9" hidden="1"/>
    <cellStyle name="Followed Hyperlink" xfId="1257" builtinId="9" hidden="1"/>
    <cellStyle name="Followed Hyperlink" xfId="1259" builtinId="9" hidden="1"/>
    <cellStyle name="Followed Hyperlink" xfId="1261" builtinId="9" hidden="1"/>
    <cellStyle name="Followed Hyperlink" xfId="1263" builtinId="9" hidden="1"/>
    <cellStyle name="Followed Hyperlink" xfId="1265" builtinId="9" hidden="1"/>
    <cellStyle name="Followed Hyperlink" xfId="1267" builtinId="9" hidden="1"/>
    <cellStyle name="Followed Hyperlink" xfId="1269" builtinId="9" hidden="1"/>
    <cellStyle name="Followed Hyperlink" xfId="1271" builtinId="9" hidden="1"/>
    <cellStyle name="Followed Hyperlink" xfId="1273" builtinId="9" hidden="1"/>
    <cellStyle name="Followed Hyperlink" xfId="1275" builtinId="9" hidden="1"/>
    <cellStyle name="Followed Hyperlink" xfId="1277" builtinId="9" hidden="1"/>
    <cellStyle name="Followed Hyperlink" xfId="1279" builtinId="9" hidden="1"/>
    <cellStyle name="Followed Hyperlink" xfId="1281" builtinId="9" hidden="1"/>
    <cellStyle name="Followed Hyperlink" xfId="1283" builtinId="9" hidden="1"/>
    <cellStyle name="Followed Hyperlink" xfId="1285" builtinId="9" hidden="1"/>
    <cellStyle name="Followed Hyperlink" xfId="1287" builtinId="9" hidden="1"/>
    <cellStyle name="Followed Hyperlink" xfId="1289" builtinId="9" hidden="1"/>
    <cellStyle name="Followed Hyperlink" xfId="1291" builtinId="9" hidden="1"/>
    <cellStyle name="Followed Hyperlink" xfId="1293" builtinId="9" hidden="1"/>
    <cellStyle name="Followed Hyperlink" xfId="1295" builtinId="9" hidden="1"/>
    <cellStyle name="Followed Hyperlink" xfId="1297" builtinId="9" hidden="1"/>
    <cellStyle name="Followed Hyperlink" xfId="1299" builtinId="9" hidden="1"/>
    <cellStyle name="Followed Hyperlink" xfId="1301" builtinId="9" hidden="1"/>
    <cellStyle name="Followed Hyperlink" xfId="1303" builtinId="9" hidden="1"/>
    <cellStyle name="Followed Hyperlink" xfId="1305" builtinId="9" hidden="1"/>
    <cellStyle name="Followed Hyperlink" xfId="1307" builtinId="9" hidden="1"/>
    <cellStyle name="Followed Hyperlink" xfId="1309" builtinId="9" hidden="1"/>
    <cellStyle name="Followed Hyperlink" xfId="1311" builtinId="9" hidden="1"/>
    <cellStyle name="Followed Hyperlink" xfId="1313" builtinId="9" hidden="1"/>
    <cellStyle name="Followed Hyperlink" xfId="1315" builtinId="9" hidden="1"/>
    <cellStyle name="Followed Hyperlink" xfId="1317" builtinId="9" hidden="1"/>
    <cellStyle name="Followed Hyperlink" xfId="1319" builtinId="9" hidden="1"/>
    <cellStyle name="Followed Hyperlink" xfId="1321" builtinId="9" hidden="1"/>
    <cellStyle name="Followed Hyperlink" xfId="1323" builtinId="9" hidden="1"/>
    <cellStyle name="Followed Hyperlink" xfId="1325" builtinId="9" hidden="1"/>
    <cellStyle name="Followed Hyperlink" xfId="1327" builtinId="9" hidden="1"/>
    <cellStyle name="Followed Hyperlink" xfId="1329" builtinId="9" hidden="1"/>
    <cellStyle name="Followed Hyperlink" xfId="1331" builtinId="9" hidden="1"/>
    <cellStyle name="Followed Hyperlink" xfId="1333" builtinId="9" hidden="1"/>
    <cellStyle name="Followed Hyperlink" xfId="1335" builtinId="9" hidden="1"/>
    <cellStyle name="Followed Hyperlink" xfId="1337" builtinId="9" hidden="1"/>
    <cellStyle name="Followed Hyperlink" xfId="1339" builtinId="9" hidden="1"/>
    <cellStyle name="Followed Hyperlink" xfId="1341" builtinId="9" hidden="1"/>
    <cellStyle name="Followed Hyperlink" xfId="1343" builtinId="9" hidden="1"/>
    <cellStyle name="Followed Hyperlink" xfId="1345" builtinId="9" hidden="1"/>
    <cellStyle name="Followed Hyperlink" xfId="1347" builtinId="9" hidden="1"/>
    <cellStyle name="Followed Hyperlink" xfId="1349" builtinId="9" hidden="1"/>
    <cellStyle name="Followed Hyperlink" xfId="1351" builtinId="9" hidden="1"/>
    <cellStyle name="Followed Hyperlink" xfId="1353" builtinId="9" hidden="1"/>
    <cellStyle name="Followed Hyperlink" xfId="1355" builtinId="9" hidden="1"/>
    <cellStyle name="Followed Hyperlink" xfId="1357" builtinId="9" hidden="1"/>
    <cellStyle name="Followed Hyperlink" xfId="1359" builtinId="9" hidden="1"/>
    <cellStyle name="Followed Hyperlink" xfId="1361" builtinId="9" hidden="1"/>
    <cellStyle name="Followed Hyperlink" xfId="1363" builtinId="9" hidden="1"/>
    <cellStyle name="Followed Hyperlink" xfId="1365" builtinId="9" hidden="1"/>
    <cellStyle name="Followed Hyperlink" xfId="1367" builtinId="9" hidden="1"/>
    <cellStyle name="Followed Hyperlink" xfId="1369" builtinId="9" hidden="1"/>
    <cellStyle name="Followed Hyperlink" xfId="1371" builtinId="9" hidden="1"/>
    <cellStyle name="Followed Hyperlink" xfId="1373" builtinId="9" hidden="1"/>
    <cellStyle name="Followed Hyperlink" xfId="1375" builtinId="9" hidden="1"/>
    <cellStyle name="Followed Hyperlink" xfId="1377" builtinId="9" hidden="1"/>
    <cellStyle name="Followed Hyperlink" xfId="1379" builtinId="9" hidden="1"/>
    <cellStyle name="Followed Hyperlink" xfId="1381" builtinId="9" hidden="1"/>
    <cellStyle name="Followed Hyperlink" xfId="1383" builtinId="9" hidden="1"/>
    <cellStyle name="Followed Hyperlink" xfId="1385" builtinId="9" hidden="1"/>
    <cellStyle name="Followed Hyperlink" xfId="1387" builtinId="9" hidden="1"/>
    <cellStyle name="Followed Hyperlink" xfId="1389" builtinId="9" hidden="1"/>
    <cellStyle name="Followed Hyperlink" xfId="1391" builtinId="9" hidden="1"/>
    <cellStyle name="Followed Hyperlink" xfId="1393" builtinId="9" hidden="1"/>
    <cellStyle name="Followed Hyperlink" xfId="1395" builtinId="9" hidden="1"/>
    <cellStyle name="Followed Hyperlink" xfId="1397" builtinId="9" hidden="1"/>
    <cellStyle name="Followed Hyperlink" xfId="1399" builtinId="9" hidden="1"/>
    <cellStyle name="Followed Hyperlink" xfId="1401" builtinId="9" hidden="1"/>
    <cellStyle name="Followed Hyperlink" xfId="1403" builtinId="9" hidden="1"/>
    <cellStyle name="Followed Hyperlink" xfId="1405" builtinId="9" hidden="1"/>
    <cellStyle name="Followed Hyperlink" xfId="1407" builtinId="9" hidden="1"/>
    <cellStyle name="Followed Hyperlink" xfId="1409" builtinId="9" hidden="1"/>
    <cellStyle name="Followed Hyperlink" xfId="1411" builtinId="9" hidden="1"/>
    <cellStyle name="Followed Hyperlink" xfId="1413" builtinId="9" hidden="1"/>
    <cellStyle name="Followed Hyperlink" xfId="1415" builtinId="9" hidden="1"/>
    <cellStyle name="Followed Hyperlink" xfId="1417" builtinId="9" hidden="1"/>
    <cellStyle name="Followed Hyperlink" xfId="1419" builtinId="9" hidden="1"/>
    <cellStyle name="Followed Hyperlink" xfId="1421" builtinId="9" hidden="1"/>
    <cellStyle name="Followed Hyperlink" xfId="1423" builtinId="9" hidden="1"/>
    <cellStyle name="Followed Hyperlink" xfId="1425" builtinId="9" hidden="1"/>
    <cellStyle name="Followed Hyperlink" xfId="1427" builtinId="9" hidden="1"/>
    <cellStyle name="Followed Hyperlink" xfId="1429" builtinId="9" hidden="1"/>
    <cellStyle name="Followed Hyperlink" xfId="1431" builtinId="9" hidden="1"/>
    <cellStyle name="Followed Hyperlink" xfId="1433" builtinId="9" hidden="1"/>
    <cellStyle name="Followed Hyperlink" xfId="1435" builtinId="9" hidden="1"/>
    <cellStyle name="Followed Hyperlink" xfId="1437" builtinId="9" hidden="1"/>
    <cellStyle name="Followed Hyperlink" xfId="1439" builtinId="9" hidden="1"/>
    <cellStyle name="Followed Hyperlink" xfId="1441" builtinId="9" hidden="1"/>
    <cellStyle name="Followed Hyperlink" xfId="1443" builtinId="9" hidden="1"/>
    <cellStyle name="Followed Hyperlink" xfId="1445" builtinId="9" hidden="1"/>
    <cellStyle name="Followed Hyperlink" xfId="1447" builtinId="9" hidden="1"/>
    <cellStyle name="Followed Hyperlink" xfId="1449" builtinId="9" hidden="1"/>
    <cellStyle name="Followed Hyperlink" xfId="1451" builtinId="9" hidden="1"/>
    <cellStyle name="Followed Hyperlink" xfId="1453" builtinId="9" hidden="1"/>
    <cellStyle name="Followed Hyperlink" xfId="1455" builtinId="9" hidden="1"/>
    <cellStyle name="Followed Hyperlink" xfId="1457" builtinId="9" hidden="1"/>
    <cellStyle name="Followed Hyperlink" xfId="1459" builtinId="9" hidden="1"/>
    <cellStyle name="Followed Hyperlink" xfId="1461" builtinId="9" hidden="1"/>
    <cellStyle name="Followed Hyperlink" xfId="1463" builtinId="9" hidden="1"/>
    <cellStyle name="Followed Hyperlink" xfId="1465" builtinId="9" hidden="1"/>
    <cellStyle name="Followed Hyperlink" xfId="1467" builtinId="9" hidden="1"/>
    <cellStyle name="Followed Hyperlink" xfId="1469" builtinId="9" hidden="1"/>
    <cellStyle name="Followed Hyperlink" xfId="1471" builtinId="9" hidden="1"/>
    <cellStyle name="Followed Hyperlink" xfId="1473" builtinId="9" hidden="1"/>
    <cellStyle name="Followed Hyperlink" xfId="1475" builtinId="9" hidden="1"/>
    <cellStyle name="Followed Hyperlink" xfId="1477" builtinId="9" hidden="1"/>
    <cellStyle name="Followed Hyperlink" xfId="1479" builtinId="9" hidden="1"/>
    <cellStyle name="Followed Hyperlink" xfId="1481" builtinId="9" hidden="1"/>
    <cellStyle name="Followed Hyperlink" xfId="1483" builtinId="9" hidden="1"/>
    <cellStyle name="Followed Hyperlink" xfId="1485" builtinId="9" hidden="1"/>
    <cellStyle name="Followed Hyperlink" xfId="1487" builtinId="9" hidden="1"/>
    <cellStyle name="Followed Hyperlink" xfId="1489" builtinId="9" hidden="1"/>
    <cellStyle name="Followed Hyperlink" xfId="1491" builtinId="9" hidden="1"/>
    <cellStyle name="Followed Hyperlink" xfId="1493" builtinId="9" hidden="1"/>
    <cellStyle name="Followed Hyperlink" xfId="1495" builtinId="9" hidden="1"/>
    <cellStyle name="Followed Hyperlink" xfId="1497" builtinId="9" hidden="1"/>
    <cellStyle name="Followed Hyperlink" xfId="1499" builtinId="9" hidden="1"/>
    <cellStyle name="Followed Hyperlink" xfId="1501" builtinId="9" hidden="1"/>
    <cellStyle name="Followed Hyperlink" xfId="1503" builtinId="9" hidden="1"/>
    <cellStyle name="Followed Hyperlink" xfId="1505" builtinId="9" hidden="1"/>
    <cellStyle name="Followed Hyperlink" xfId="1507" builtinId="9" hidden="1"/>
    <cellStyle name="Followed Hyperlink" xfId="1509" builtinId="9" hidden="1"/>
    <cellStyle name="Followed Hyperlink" xfId="1511" builtinId="9" hidden="1"/>
    <cellStyle name="Followed Hyperlink" xfId="1513" builtinId="9" hidden="1"/>
    <cellStyle name="Followed Hyperlink" xfId="1515" builtinId="9" hidden="1"/>
    <cellStyle name="Followed Hyperlink" xfId="1517" builtinId="9" hidden="1"/>
    <cellStyle name="Followed Hyperlink" xfId="1519" builtinId="9" hidden="1"/>
    <cellStyle name="Followed Hyperlink" xfId="1521" builtinId="9" hidden="1"/>
    <cellStyle name="Followed Hyperlink" xfId="1523" builtinId="9" hidden="1"/>
    <cellStyle name="Followed Hyperlink" xfId="1525" builtinId="9" hidden="1"/>
    <cellStyle name="Followed Hyperlink" xfId="1527" builtinId="9" hidden="1"/>
    <cellStyle name="Followed Hyperlink" xfId="1529" builtinId="9" hidden="1"/>
    <cellStyle name="Followed Hyperlink" xfId="1531" builtinId="9" hidden="1"/>
    <cellStyle name="Followed Hyperlink" xfId="1533" builtinId="9" hidden="1"/>
    <cellStyle name="Followed Hyperlink" xfId="1535" builtinId="9" hidden="1"/>
    <cellStyle name="Followed Hyperlink" xfId="1537" builtinId="9" hidden="1"/>
    <cellStyle name="Followed Hyperlink" xfId="1539" builtinId="9" hidden="1"/>
    <cellStyle name="Followed Hyperlink" xfId="1541" builtinId="9" hidden="1"/>
    <cellStyle name="Followed Hyperlink" xfId="1543" builtinId="9" hidden="1"/>
    <cellStyle name="Followed Hyperlink" xfId="1545" builtinId="9" hidden="1"/>
    <cellStyle name="Followed Hyperlink" xfId="1547" builtinId="9" hidden="1"/>
    <cellStyle name="Followed Hyperlink" xfId="1549" builtinId="9" hidden="1"/>
    <cellStyle name="Followed Hyperlink" xfId="1551" builtinId="9" hidden="1"/>
    <cellStyle name="Followed Hyperlink" xfId="1553" builtinId="9" hidden="1"/>
    <cellStyle name="Followed Hyperlink" xfId="1555" builtinId="9" hidden="1"/>
    <cellStyle name="Followed Hyperlink" xfId="1557" builtinId="9" hidden="1"/>
    <cellStyle name="Followed Hyperlink" xfId="1559" builtinId="9" hidden="1"/>
    <cellStyle name="Followed Hyperlink" xfId="1561" builtinId="9" hidden="1"/>
    <cellStyle name="Followed Hyperlink" xfId="1563" builtinId="9" hidden="1"/>
    <cellStyle name="Followed Hyperlink" xfId="1565" builtinId="9" hidden="1"/>
    <cellStyle name="Followed Hyperlink" xfId="1567" builtinId="9" hidden="1"/>
    <cellStyle name="Followed Hyperlink" xfId="1569" builtinId="9" hidden="1"/>
    <cellStyle name="Followed Hyperlink" xfId="1571" builtinId="9" hidden="1"/>
    <cellStyle name="Followed Hyperlink" xfId="1573" builtinId="9" hidden="1"/>
    <cellStyle name="Followed Hyperlink" xfId="1575" builtinId="9" hidden="1"/>
    <cellStyle name="Followed Hyperlink" xfId="1577" builtinId="9" hidden="1"/>
    <cellStyle name="Followed Hyperlink" xfId="1579" builtinId="9" hidden="1"/>
    <cellStyle name="Followed Hyperlink" xfId="1581" builtinId="9" hidden="1"/>
    <cellStyle name="Followed Hyperlink" xfId="1583" builtinId="9" hidden="1"/>
    <cellStyle name="Followed Hyperlink" xfId="1585" builtinId="9" hidden="1"/>
    <cellStyle name="Followed Hyperlink" xfId="1587" builtinId="9" hidden="1"/>
    <cellStyle name="Followed Hyperlink" xfId="1589" builtinId="9" hidden="1"/>
    <cellStyle name="Followed Hyperlink" xfId="1591" builtinId="9" hidden="1"/>
    <cellStyle name="Followed Hyperlink" xfId="1593" builtinId="9" hidden="1"/>
    <cellStyle name="Followed Hyperlink" xfId="1595" builtinId="9" hidden="1"/>
    <cellStyle name="Followed Hyperlink" xfId="1597" builtinId="9" hidden="1"/>
    <cellStyle name="Followed Hyperlink" xfId="1599" builtinId="9" hidden="1"/>
    <cellStyle name="Followed Hyperlink" xfId="1601" builtinId="9" hidden="1"/>
    <cellStyle name="Followed Hyperlink" xfId="1603" builtinId="9" hidden="1"/>
    <cellStyle name="Followed Hyperlink" xfId="1605" builtinId="9" hidden="1"/>
    <cellStyle name="Followed Hyperlink" xfId="1607" builtinId="9" hidden="1"/>
    <cellStyle name="Followed Hyperlink" xfId="1609" builtinId="9" hidden="1"/>
    <cellStyle name="Followed Hyperlink" xfId="1611" builtinId="9" hidden="1"/>
    <cellStyle name="Followed Hyperlink" xfId="1613" builtinId="9" hidden="1"/>
    <cellStyle name="Followed Hyperlink" xfId="1615" builtinId="9" hidden="1"/>
    <cellStyle name="Followed Hyperlink" xfId="1617" builtinId="9" hidden="1"/>
    <cellStyle name="Followed Hyperlink" xfId="1619" builtinId="9" hidden="1"/>
    <cellStyle name="Followed Hyperlink" xfId="1621" builtinId="9" hidden="1"/>
    <cellStyle name="Followed Hyperlink" xfId="1623" builtinId="9" hidden="1"/>
    <cellStyle name="Followed Hyperlink" xfId="1625" builtinId="9" hidden="1"/>
    <cellStyle name="Followed Hyperlink" xfId="1627" builtinId="9" hidden="1"/>
    <cellStyle name="Followed Hyperlink" xfId="1629" builtinId="9" hidden="1"/>
    <cellStyle name="Followed Hyperlink" xfId="1631" builtinId="9" hidden="1"/>
    <cellStyle name="Followed Hyperlink" xfId="1633" builtinId="9" hidden="1"/>
    <cellStyle name="Followed Hyperlink" xfId="1635" builtinId="9" hidden="1"/>
    <cellStyle name="Followed Hyperlink" xfId="1637" builtinId="9" hidden="1"/>
    <cellStyle name="Followed Hyperlink" xfId="1639" builtinId="9" hidden="1"/>
    <cellStyle name="Followed Hyperlink" xfId="1641" builtinId="9" hidden="1"/>
    <cellStyle name="Followed Hyperlink" xfId="1643" builtinId="9" hidden="1"/>
    <cellStyle name="Followed Hyperlink" xfId="1645" builtinId="9" hidden="1"/>
    <cellStyle name="Followed Hyperlink" xfId="1647" builtinId="9" hidden="1"/>
    <cellStyle name="Followed Hyperlink" xfId="1649" builtinId="9" hidden="1"/>
    <cellStyle name="Followed Hyperlink" xfId="1651" builtinId="9" hidden="1"/>
    <cellStyle name="Followed Hyperlink" xfId="1653" builtinId="9" hidden="1"/>
    <cellStyle name="Followed Hyperlink" xfId="1655" builtinId="9" hidden="1"/>
    <cellStyle name="Followed Hyperlink" xfId="1657" builtinId="9" hidden="1"/>
    <cellStyle name="Followed Hyperlink" xfId="1659" builtinId="9" hidden="1"/>
    <cellStyle name="Followed Hyperlink" xfId="1661" builtinId="9" hidden="1"/>
    <cellStyle name="Followed Hyperlink" xfId="1663" builtinId="9" hidden="1"/>
    <cellStyle name="Followed Hyperlink" xfId="1665" builtinId="9" hidden="1"/>
    <cellStyle name="Followed Hyperlink" xfId="1667" builtinId="9" hidden="1"/>
    <cellStyle name="Followed Hyperlink" xfId="1669" builtinId="9" hidden="1"/>
    <cellStyle name="Followed Hyperlink" xfId="1671" builtinId="9" hidden="1"/>
    <cellStyle name="Followed Hyperlink" xfId="1673" builtinId="9" hidden="1"/>
    <cellStyle name="Followed Hyperlink" xfId="1675" builtinId="9" hidden="1"/>
    <cellStyle name="Followed Hyperlink" xfId="1677" builtinId="9" hidden="1"/>
    <cellStyle name="Followed Hyperlink" xfId="1679" builtinId="9" hidden="1"/>
    <cellStyle name="Followed Hyperlink" xfId="1681" builtinId="9" hidden="1"/>
    <cellStyle name="Followed Hyperlink" xfId="1683" builtinId="9" hidden="1"/>
    <cellStyle name="Followed Hyperlink" xfId="1685" builtinId="9" hidden="1"/>
    <cellStyle name="Followed Hyperlink" xfId="1687" builtinId="9" hidden="1"/>
    <cellStyle name="Followed Hyperlink" xfId="1689" builtinId="9" hidden="1"/>
    <cellStyle name="Followed Hyperlink" xfId="1691" builtinId="9" hidden="1"/>
    <cellStyle name="Followed Hyperlink" xfId="1693" builtinId="9" hidden="1"/>
    <cellStyle name="Followed Hyperlink" xfId="1695" builtinId="9" hidden="1"/>
    <cellStyle name="Followed Hyperlink" xfId="1697" builtinId="9" hidden="1"/>
    <cellStyle name="Followed Hyperlink" xfId="1699" builtinId="9" hidden="1"/>
    <cellStyle name="Followed Hyperlink" xfId="1701" builtinId="9" hidden="1"/>
    <cellStyle name="Followed Hyperlink" xfId="1703" builtinId="9" hidden="1"/>
    <cellStyle name="Followed Hyperlink" xfId="1705" builtinId="9" hidden="1"/>
    <cellStyle name="Followed Hyperlink" xfId="1707" builtinId="9" hidden="1"/>
    <cellStyle name="Followed Hyperlink" xfId="1709" builtinId="9" hidden="1"/>
    <cellStyle name="Followed Hyperlink" xfId="1711" builtinId="9" hidden="1"/>
    <cellStyle name="Followed Hyperlink" xfId="1713" builtinId="9" hidden="1"/>
    <cellStyle name="Followed Hyperlink" xfId="1715" builtinId="9" hidden="1"/>
    <cellStyle name="Followed Hyperlink" xfId="1717" builtinId="9" hidden="1"/>
    <cellStyle name="Followed Hyperlink" xfId="1719" builtinId="9" hidden="1"/>
    <cellStyle name="Followed Hyperlink" xfId="1721" builtinId="9" hidden="1"/>
    <cellStyle name="Followed Hyperlink" xfId="1723" builtinId="9" hidden="1"/>
    <cellStyle name="Followed Hyperlink" xfId="1725" builtinId="9" hidden="1"/>
    <cellStyle name="Followed Hyperlink" xfId="1727" builtinId="9" hidden="1"/>
    <cellStyle name="Followed Hyperlink" xfId="1729" builtinId="9" hidden="1"/>
    <cellStyle name="Followed Hyperlink" xfId="1731" builtinId="9" hidden="1"/>
    <cellStyle name="Followed Hyperlink" xfId="1733" builtinId="9" hidden="1"/>
    <cellStyle name="Followed Hyperlink" xfId="1735" builtinId="9" hidden="1"/>
    <cellStyle name="Followed Hyperlink" xfId="1737" builtinId="9" hidden="1"/>
    <cellStyle name="Followed Hyperlink" xfId="1739" builtinId="9" hidden="1"/>
    <cellStyle name="Followed Hyperlink" xfId="1741" builtinId="9" hidden="1"/>
    <cellStyle name="Followed Hyperlink" xfId="1743" builtinId="9" hidden="1"/>
    <cellStyle name="Followed Hyperlink" xfId="1745" builtinId="9" hidden="1"/>
    <cellStyle name="Followed Hyperlink" xfId="1747" builtinId="9" hidden="1"/>
    <cellStyle name="Followed Hyperlink" xfId="1749" builtinId="9" hidden="1"/>
    <cellStyle name="Followed Hyperlink" xfId="1751" builtinId="9" hidden="1"/>
    <cellStyle name="Followed Hyperlink" xfId="1753" builtinId="9" hidden="1"/>
    <cellStyle name="Followed Hyperlink" xfId="1755" builtinId="9" hidden="1"/>
    <cellStyle name="Followed Hyperlink" xfId="1757" builtinId="9" hidden="1"/>
    <cellStyle name="Followed Hyperlink" xfId="1759" builtinId="9" hidden="1"/>
    <cellStyle name="Followed Hyperlink" xfId="1761" builtinId="9" hidden="1"/>
    <cellStyle name="Followed Hyperlink" xfId="1763" builtinId="9" hidden="1"/>
    <cellStyle name="Followed Hyperlink" xfId="1765" builtinId="9" hidden="1"/>
    <cellStyle name="Followed Hyperlink" xfId="1767" builtinId="9" hidden="1"/>
    <cellStyle name="Followed Hyperlink" xfId="1769" builtinId="9" hidden="1"/>
    <cellStyle name="Followed Hyperlink" xfId="1771" builtinId="9" hidden="1"/>
    <cellStyle name="Followed Hyperlink" xfId="1773" builtinId="9" hidden="1"/>
    <cellStyle name="Followed Hyperlink" xfId="1775" builtinId="9" hidden="1"/>
    <cellStyle name="Followed Hyperlink" xfId="1777" builtinId="9" hidden="1"/>
    <cellStyle name="Followed Hyperlink" xfId="1779" builtinId="9" hidden="1"/>
    <cellStyle name="Followed Hyperlink" xfId="1781" builtinId="9" hidden="1"/>
    <cellStyle name="Followed Hyperlink" xfId="1783" builtinId="9" hidden="1"/>
    <cellStyle name="Followed Hyperlink" xfId="1785" builtinId="9" hidden="1"/>
    <cellStyle name="Followed Hyperlink" xfId="1787" builtinId="9" hidden="1"/>
    <cellStyle name="Followed Hyperlink" xfId="1789" builtinId="9" hidden="1"/>
    <cellStyle name="Followed Hyperlink" xfId="1791" builtinId="9" hidden="1"/>
    <cellStyle name="Followed Hyperlink" xfId="1793" builtinId="9" hidden="1"/>
    <cellStyle name="Followed Hyperlink" xfId="1795" builtinId="9" hidden="1"/>
    <cellStyle name="Followed Hyperlink" xfId="1797" builtinId="9" hidden="1"/>
    <cellStyle name="Followed Hyperlink" xfId="1799" builtinId="9" hidden="1"/>
    <cellStyle name="Followed Hyperlink" xfId="1801" builtinId="9" hidden="1"/>
    <cellStyle name="Followed Hyperlink" xfId="1803" builtinId="9" hidden="1"/>
    <cellStyle name="Followed Hyperlink" xfId="1805" builtinId="9" hidden="1"/>
    <cellStyle name="Followed Hyperlink" xfId="1807" builtinId="9" hidden="1"/>
    <cellStyle name="Followed Hyperlink" xfId="1809" builtinId="9" hidden="1"/>
    <cellStyle name="Followed Hyperlink" xfId="1813" builtinId="9" hidden="1"/>
    <cellStyle name="Followed Hyperlink" xfId="1815" builtinId="9" hidden="1"/>
    <cellStyle name="Followed Hyperlink" xfId="1817" builtinId="9" hidden="1"/>
    <cellStyle name="Followed Hyperlink" xfId="1819" builtinId="9" hidden="1"/>
    <cellStyle name="Followed Hyperlink" xfId="1821" builtinId="9" hidden="1"/>
    <cellStyle name="Followed Hyperlink" xfId="1823" builtinId="9" hidden="1"/>
    <cellStyle name="Followed Hyperlink" xfId="1825" builtinId="9" hidden="1"/>
    <cellStyle name="Followed Hyperlink" xfId="1827" builtinId="9" hidden="1"/>
    <cellStyle name="Followed Hyperlink" xfId="1829" builtinId="9" hidden="1"/>
    <cellStyle name="Followed Hyperlink" xfId="1831" builtinId="9" hidden="1"/>
    <cellStyle name="Followed Hyperlink" xfId="1833" builtinId="9" hidden="1"/>
    <cellStyle name="Followed Hyperlink" xfId="1835" builtinId="9" hidden="1"/>
    <cellStyle name="Followed Hyperlink" xfId="1837" builtinId="9" hidden="1"/>
    <cellStyle name="Followed Hyperlink" xfId="1839" builtinId="9" hidden="1"/>
    <cellStyle name="Followed Hyperlink" xfId="1841" builtinId="9" hidden="1"/>
    <cellStyle name="Followed Hyperlink" xfId="1843" builtinId="9" hidden="1"/>
    <cellStyle name="Followed Hyperlink" xfId="1845" builtinId="9" hidden="1"/>
    <cellStyle name="Followed Hyperlink" xfId="1847" builtinId="9" hidden="1"/>
    <cellStyle name="Followed Hyperlink" xfId="1849" builtinId="9" hidden="1"/>
    <cellStyle name="Followed Hyperlink" xfId="1851" builtinId="9" hidden="1"/>
    <cellStyle name="Followed Hyperlink" xfId="1853" builtinId="9" hidden="1"/>
    <cellStyle name="Followed Hyperlink" xfId="1855" builtinId="9" hidden="1"/>
    <cellStyle name="Followed Hyperlink" xfId="1857" builtinId="9" hidden="1"/>
    <cellStyle name="Followed Hyperlink" xfId="1859" builtinId="9" hidden="1"/>
    <cellStyle name="Followed Hyperlink" xfId="1861" builtinId="9" hidden="1"/>
    <cellStyle name="Followed Hyperlink" xfId="1863" builtinId="9" hidden="1"/>
    <cellStyle name="Followed Hyperlink" xfId="1865" builtinId="9" hidden="1"/>
    <cellStyle name="Followed Hyperlink" xfId="1867" builtinId="9" hidden="1"/>
    <cellStyle name="Followed Hyperlink" xfId="1869" builtinId="9" hidden="1"/>
    <cellStyle name="Followed Hyperlink" xfId="1871" builtinId="9" hidden="1"/>
    <cellStyle name="Followed Hyperlink" xfId="1873" builtinId="9" hidden="1"/>
    <cellStyle name="Followed Hyperlink" xfId="1875" builtinId="9" hidden="1"/>
    <cellStyle name="Followed Hyperlink" xfId="1877" builtinId="9" hidden="1"/>
    <cellStyle name="Followed Hyperlink" xfId="1879" builtinId="9" hidden="1"/>
    <cellStyle name="Followed Hyperlink" xfId="1881" builtinId="9" hidden="1"/>
    <cellStyle name="Followed Hyperlink" xfId="1883" builtinId="9" hidden="1"/>
    <cellStyle name="Followed Hyperlink" xfId="1885" builtinId="9" hidden="1"/>
    <cellStyle name="Followed Hyperlink" xfId="1887" builtinId="9" hidden="1"/>
    <cellStyle name="Followed Hyperlink" xfId="1889" builtinId="9" hidden="1"/>
    <cellStyle name="Followed Hyperlink" xfId="1891" builtinId="9" hidden="1"/>
    <cellStyle name="Followed Hyperlink" xfId="1893" builtinId="9" hidden="1"/>
    <cellStyle name="Followed Hyperlink" xfId="1895" builtinId="9" hidden="1"/>
    <cellStyle name="Followed Hyperlink" xfId="1897" builtinId="9" hidden="1"/>
    <cellStyle name="Followed Hyperlink" xfId="1899" builtinId="9" hidden="1"/>
    <cellStyle name="Followed Hyperlink" xfId="1901" builtinId="9" hidden="1"/>
    <cellStyle name="Followed Hyperlink" xfId="1903" builtinId="9" hidden="1"/>
    <cellStyle name="Followed Hyperlink" xfId="1905" builtinId="9" hidden="1"/>
    <cellStyle name="Followed Hyperlink" xfId="1908" builtinId="9" hidden="1"/>
    <cellStyle name="Followed Hyperlink" xfId="1910" builtinId="9" hidden="1"/>
    <cellStyle name="Followed Hyperlink" xfId="1912" builtinId="9" hidden="1"/>
    <cellStyle name="Followed Hyperlink" xfId="1914" builtinId="9" hidden="1"/>
    <cellStyle name="Followed Hyperlink" xfId="1916" builtinId="9" hidden="1"/>
    <cellStyle name="Followed Hyperlink" xfId="1918" builtinId="9" hidden="1"/>
    <cellStyle name="Followed Hyperlink" xfId="1920" builtinId="9" hidden="1"/>
    <cellStyle name="Followed Hyperlink" xfId="1922" builtinId="9" hidden="1"/>
    <cellStyle name="Followed Hyperlink" xfId="1924" builtinId="9" hidden="1"/>
    <cellStyle name="Followed Hyperlink" xfId="1926" builtinId="9" hidden="1"/>
    <cellStyle name="Followed Hyperlink" xfId="1928" builtinId="9" hidden="1"/>
    <cellStyle name="Followed Hyperlink" xfId="1930" builtinId="9" hidden="1"/>
    <cellStyle name="Followed Hyperlink" xfId="1932" builtinId="9" hidden="1"/>
    <cellStyle name="Followed Hyperlink" xfId="1934" builtinId="9" hidden="1"/>
    <cellStyle name="Followed Hyperlink" xfId="1936" builtinId="9" hidden="1"/>
    <cellStyle name="Followed Hyperlink" xfId="1938" builtinId="9" hidden="1"/>
    <cellStyle name="Followed Hyperlink" xfId="1940" builtinId="9" hidden="1"/>
    <cellStyle name="Followed Hyperlink" xfId="1942" builtinId="9" hidden="1"/>
    <cellStyle name="Followed Hyperlink" xfId="1944" builtinId="9" hidden="1"/>
    <cellStyle name="Followed Hyperlink" xfId="1946" builtinId="9" hidden="1"/>
    <cellStyle name="Followed Hyperlink" xfId="1948" builtinId="9" hidden="1"/>
    <cellStyle name="Followed Hyperlink" xfId="1950" builtinId="9" hidden="1"/>
    <cellStyle name="Followed Hyperlink" xfId="1952" builtinId="9" hidden="1"/>
    <cellStyle name="Followed Hyperlink" xfId="1954" builtinId="9" hidden="1"/>
    <cellStyle name="Followed Hyperlink" xfId="1956" builtinId="9" hidden="1"/>
    <cellStyle name="Followed Hyperlink" xfId="1958" builtinId="9" hidden="1"/>
    <cellStyle name="Followed Hyperlink" xfId="1960" builtinId="9" hidden="1"/>
    <cellStyle name="Followed Hyperlink" xfId="1962" builtinId="9" hidden="1"/>
    <cellStyle name="Followed Hyperlink" xfId="1964" builtinId="9" hidden="1"/>
    <cellStyle name="Followed Hyperlink" xfId="1966" builtinId="9" hidden="1"/>
    <cellStyle name="Followed Hyperlink" xfId="1968" builtinId="9" hidden="1"/>
    <cellStyle name="Followed Hyperlink" xfId="1970" builtinId="9" hidden="1"/>
    <cellStyle name="Followed Hyperlink" xfId="1972" builtinId="9" hidden="1"/>
    <cellStyle name="Followed Hyperlink" xfId="1974" builtinId="9" hidden="1"/>
    <cellStyle name="Followed Hyperlink" xfId="1976" builtinId="9" hidden="1"/>
    <cellStyle name="Followed Hyperlink" xfId="1978" builtinId="9" hidden="1"/>
    <cellStyle name="Followed Hyperlink" xfId="1980" builtinId="9" hidden="1"/>
    <cellStyle name="Followed Hyperlink" xfId="1982" builtinId="9" hidden="1"/>
    <cellStyle name="Followed Hyperlink" xfId="1984" builtinId="9" hidden="1"/>
    <cellStyle name="Followed Hyperlink" xfId="1986" builtinId="9" hidden="1"/>
    <cellStyle name="Followed Hyperlink" xfId="1988" builtinId="9" hidden="1"/>
    <cellStyle name="Followed Hyperlink" xfId="1990" builtinId="9" hidden="1"/>
    <cellStyle name="Followed Hyperlink" xfId="1992" builtinId="9" hidden="1"/>
    <cellStyle name="Followed Hyperlink" xfId="1994" builtinId="9" hidden="1"/>
    <cellStyle name="Followed Hyperlink" xfId="1996" builtinId="9" hidden="1"/>
    <cellStyle name="Followed Hyperlink" xfId="1998" builtinId="9" hidden="1"/>
    <cellStyle name="Followed Hyperlink" xfId="2000" builtinId="9" hidden="1"/>
    <cellStyle name="Followed Hyperlink" xfId="2002" builtinId="9" hidden="1"/>
    <cellStyle name="Followed Hyperlink" xfId="2004" builtinId="9" hidden="1"/>
    <cellStyle name="Followed Hyperlink" xfId="2006" builtinId="9" hidden="1"/>
    <cellStyle name="Followed Hyperlink" xfId="2008" builtinId="9" hidden="1"/>
    <cellStyle name="Followed Hyperlink" xfId="2010" builtinId="9" hidden="1"/>
    <cellStyle name="Followed Hyperlink" xfId="2012" builtinId="9" hidden="1"/>
    <cellStyle name="Followed Hyperlink" xfId="2014" builtinId="9" hidden="1"/>
    <cellStyle name="Followed Hyperlink" xfId="2016" builtinId="9" hidden="1"/>
    <cellStyle name="Followed Hyperlink" xfId="2018" builtinId="9" hidden="1"/>
    <cellStyle name="Followed Hyperlink" xfId="2020" builtinId="9" hidden="1"/>
    <cellStyle name="Followed Hyperlink" xfId="2022" builtinId="9" hidden="1"/>
    <cellStyle name="Followed Hyperlink" xfId="2024" builtinId="9" hidden="1"/>
    <cellStyle name="Followed Hyperlink" xfId="2026" builtinId="9" hidden="1"/>
    <cellStyle name="Followed Hyperlink" xfId="2028" builtinId="9" hidden="1"/>
    <cellStyle name="Followed Hyperlink" xfId="2030" builtinId="9" hidden="1"/>
    <cellStyle name="Followed Hyperlink" xfId="2032" builtinId="9" hidden="1"/>
    <cellStyle name="Followed Hyperlink" xfId="2034" builtinId="9" hidden="1"/>
    <cellStyle name="Followed Hyperlink" xfId="2036" builtinId="9" hidden="1"/>
    <cellStyle name="Followed Hyperlink" xfId="2038" builtinId="9" hidden="1"/>
    <cellStyle name="Good" xfId="1810" builtinId="26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Hyperlink" xfId="836" builtinId="8" hidden="1"/>
    <cellStyle name="Hyperlink" xfId="838" builtinId="8" hidden="1"/>
    <cellStyle name="Hyperlink" xfId="840" builtinId="8" hidden="1"/>
    <cellStyle name="Hyperlink" xfId="842" builtinId="8" hidden="1"/>
    <cellStyle name="Hyperlink" xfId="844" builtinId="8" hidden="1"/>
    <cellStyle name="Hyperlink" xfId="846" builtinId="8" hidden="1"/>
    <cellStyle name="Hyperlink" xfId="848" builtinId="8" hidden="1"/>
    <cellStyle name="Hyperlink" xfId="850" builtinId="8" hidden="1"/>
    <cellStyle name="Hyperlink" xfId="852" builtinId="8" hidden="1"/>
    <cellStyle name="Hyperlink" xfId="854" builtinId="8" hidden="1"/>
    <cellStyle name="Hyperlink" xfId="856" builtinId="8" hidden="1"/>
    <cellStyle name="Hyperlink" xfId="858" builtinId="8" hidden="1"/>
    <cellStyle name="Hyperlink" xfId="860" builtinId="8" hidden="1"/>
    <cellStyle name="Hyperlink" xfId="862" builtinId="8" hidden="1"/>
    <cellStyle name="Hyperlink" xfId="864" builtinId="8" hidden="1"/>
    <cellStyle name="Hyperlink" xfId="866" builtinId="8" hidden="1"/>
    <cellStyle name="Hyperlink" xfId="868" builtinId="8" hidden="1"/>
    <cellStyle name="Hyperlink" xfId="870" builtinId="8" hidden="1"/>
    <cellStyle name="Hyperlink" xfId="872" builtinId="8" hidden="1"/>
    <cellStyle name="Hyperlink" xfId="874" builtinId="8" hidden="1"/>
    <cellStyle name="Hyperlink" xfId="876" builtinId="8" hidden="1"/>
    <cellStyle name="Hyperlink" xfId="878" builtinId="8" hidden="1"/>
    <cellStyle name="Hyperlink" xfId="880" builtinId="8" hidden="1"/>
    <cellStyle name="Hyperlink" xfId="882" builtinId="8" hidden="1"/>
    <cellStyle name="Hyperlink" xfId="884" builtinId="8" hidden="1"/>
    <cellStyle name="Hyperlink" xfId="886" builtinId="8" hidden="1"/>
    <cellStyle name="Hyperlink" xfId="888" builtinId="8" hidden="1"/>
    <cellStyle name="Hyperlink" xfId="890" builtinId="8" hidden="1"/>
    <cellStyle name="Hyperlink" xfId="892" builtinId="8" hidden="1"/>
    <cellStyle name="Hyperlink" xfId="894" builtinId="8" hidden="1"/>
    <cellStyle name="Hyperlink" xfId="896" builtinId="8" hidden="1"/>
    <cellStyle name="Hyperlink" xfId="898" builtinId="8" hidden="1"/>
    <cellStyle name="Hyperlink" xfId="900" builtinId="8" hidden="1"/>
    <cellStyle name="Hyperlink" xfId="902" builtinId="8" hidden="1"/>
    <cellStyle name="Hyperlink" xfId="904" builtinId="8" hidden="1"/>
    <cellStyle name="Hyperlink" xfId="906" builtinId="8" hidden="1"/>
    <cellStyle name="Hyperlink" xfId="908" builtinId="8" hidden="1"/>
    <cellStyle name="Hyperlink" xfId="910" builtinId="8" hidden="1"/>
    <cellStyle name="Hyperlink" xfId="912" builtinId="8" hidden="1"/>
    <cellStyle name="Hyperlink" xfId="914" builtinId="8" hidden="1"/>
    <cellStyle name="Hyperlink" xfId="916" builtinId="8" hidden="1"/>
    <cellStyle name="Hyperlink" xfId="918" builtinId="8" hidden="1"/>
    <cellStyle name="Hyperlink" xfId="920" builtinId="8" hidden="1"/>
    <cellStyle name="Hyperlink" xfId="922" builtinId="8" hidden="1"/>
    <cellStyle name="Hyperlink" xfId="924" builtinId="8" hidden="1"/>
    <cellStyle name="Hyperlink" xfId="926" builtinId="8" hidden="1"/>
    <cellStyle name="Hyperlink" xfId="928" builtinId="8" hidden="1"/>
    <cellStyle name="Hyperlink" xfId="930" builtinId="8" hidden="1"/>
    <cellStyle name="Hyperlink" xfId="932" builtinId="8" hidden="1"/>
    <cellStyle name="Hyperlink" xfId="934" builtinId="8" hidden="1"/>
    <cellStyle name="Hyperlink" xfId="936" builtinId="8" hidden="1"/>
    <cellStyle name="Hyperlink" xfId="938" builtinId="8" hidden="1"/>
    <cellStyle name="Hyperlink" xfId="940" builtinId="8" hidden="1"/>
    <cellStyle name="Hyperlink" xfId="942" builtinId="8" hidden="1"/>
    <cellStyle name="Hyperlink" xfId="944" builtinId="8" hidden="1"/>
    <cellStyle name="Hyperlink" xfId="946" builtinId="8" hidden="1"/>
    <cellStyle name="Hyperlink" xfId="948" builtinId="8" hidden="1"/>
    <cellStyle name="Hyperlink" xfId="950" builtinId="8" hidden="1"/>
    <cellStyle name="Hyperlink" xfId="952" builtinId="8" hidden="1"/>
    <cellStyle name="Hyperlink" xfId="954" builtinId="8" hidden="1"/>
    <cellStyle name="Hyperlink" xfId="956" builtinId="8" hidden="1"/>
    <cellStyle name="Hyperlink" xfId="958" builtinId="8" hidden="1"/>
    <cellStyle name="Hyperlink" xfId="960" builtinId="8" hidden="1"/>
    <cellStyle name="Hyperlink" xfId="962" builtinId="8" hidden="1"/>
    <cellStyle name="Hyperlink" xfId="964" builtinId="8" hidden="1"/>
    <cellStyle name="Hyperlink" xfId="966" builtinId="8" hidden="1"/>
    <cellStyle name="Hyperlink" xfId="968" builtinId="8" hidden="1"/>
    <cellStyle name="Hyperlink" xfId="970" builtinId="8" hidden="1"/>
    <cellStyle name="Hyperlink" xfId="972" builtinId="8" hidden="1"/>
    <cellStyle name="Hyperlink" xfId="974" builtinId="8" hidden="1"/>
    <cellStyle name="Hyperlink" xfId="976" builtinId="8" hidden="1"/>
    <cellStyle name="Hyperlink" xfId="978" builtinId="8" hidden="1"/>
    <cellStyle name="Hyperlink" xfId="980" builtinId="8" hidden="1"/>
    <cellStyle name="Hyperlink" xfId="982" builtinId="8" hidden="1"/>
    <cellStyle name="Hyperlink" xfId="984" builtinId="8" hidden="1"/>
    <cellStyle name="Hyperlink" xfId="986" builtinId="8" hidden="1"/>
    <cellStyle name="Hyperlink" xfId="988" builtinId="8" hidden="1"/>
    <cellStyle name="Hyperlink" xfId="990" builtinId="8" hidden="1"/>
    <cellStyle name="Hyperlink" xfId="992" builtinId="8" hidden="1"/>
    <cellStyle name="Hyperlink" xfId="994" builtinId="8" hidden="1"/>
    <cellStyle name="Hyperlink" xfId="996" builtinId="8" hidden="1"/>
    <cellStyle name="Hyperlink" xfId="998" builtinId="8" hidden="1"/>
    <cellStyle name="Hyperlink" xfId="1000" builtinId="8" hidden="1"/>
    <cellStyle name="Hyperlink" xfId="1002" builtinId="8" hidden="1"/>
    <cellStyle name="Hyperlink" xfId="1004" builtinId="8" hidden="1"/>
    <cellStyle name="Hyperlink" xfId="1006" builtinId="8" hidden="1"/>
    <cellStyle name="Hyperlink" xfId="1008" builtinId="8" hidden="1"/>
    <cellStyle name="Hyperlink" xfId="1010" builtinId="8" hidden="1"/>
    <cellStyle name="Hyperlink" xfId="1012" builtinId="8" hidden="1"/>
    <cellStyle name="Hyperlink" xfId="1014" builtinId="8" hidden="1"/>
    <cellStyle name="Hyperlink" xfId="1016" builtinId="8" hidden="1"/>
    <cellStyle name="Hyperlink" xfId="1018" builtinId="8" hidden="1"/>
    <cellStyle name="Hyperlink" xfId="1020" builtinId="8" hidden="1"/>
    <cellStyle name="Hyperlink" xfId="1022" builtinId="8" hidden="1"/>
    <cellStyle name="Hyperlink" xfId="1024" builtinId="8" hidden="1"/>
    <cellStyle name="Hyperlink" xfId="1026" builtinId="8" hidden="1"/>
    <cellStyle name="Hyperlink" xfId="1028" builtinId="8" hidden="1"/>
    <cellStyle name="Hyperlink" xfId="1030" builtinId="8" hidden="1"/>
    <cellStyle name="Hyperlink" xfId="1032" builtinId="8" hidden="1"/>
    <cellStyle name="Hyperlink" xfId="1034" builtinId="8" hidden="1"/>
    <cellStyle name="Hyperlink" xfId="1036" builtinId="8" hidden="1"/>
    <cellStyle name="Hyperlink" xfId="1038" builtinId="8" hidden="1"/>
    <cellStyle name="Hyperlink" xfId="1040" builtinId="8" hidden="1"/>
    <cellStyle name="Hyperlink" xfId="1042" builtinId="8" hidden="1"/>
    <cellStyle name="Hyperlink" xfId="1044" builtinId="8" hidden="1"/>
    <cellStyle name="Hyperlink" xfId="1046" builtinId="8" hidden="1"/>
    <cellStyle name="Hyperlink" xfId="1048" builtinId="8" hidden="1"/>
    <cellStyle name="Hyperlink" xfId="1050" builtinId="8" hidden="1"/>
    <cellStyle name="Hyperlink" xfId="1052" builtinId="8" hidden="1"/>
    <cellStyle name="Hyperlink" xfId="1054" builtinId="8" hidden="1"/>
    <cellStyle name="Hyperlink" xfId="1056" builtinId="8" hidden="1"/>
    <cellStyle name="Hyperlink" xfId="1058" builtinId="8" hidden="1"/>
    <cellStyle name="Hyperlink" xfId="1060" builtinId="8" hidden="1"/>
    <cellStyle name="Hyperlink" xfId="1062" builtinId="8" hidden="1"/>
    <cellStyle name="Hyperlink" xfId="1064" builtinId="8" hidden="1"/>
    <cellStyle name="Hyperlink" xfId="1066" builtinId="8" hidden="1"/>
    <cellStyle name="Hyperlink" xfId="1068" builtinId="8" hidden="1"/>
    <cellStyle name="Hyperlink" xfId="1070" builtinId="8" hidden="1"/>
    <cellStyle name="Hyperlink" xfId="1072" builtinId="8" hidden="1"/>
    <cellStyle name="Hyperlink" xfId="1074" builtinId="8" hidden="1"/>
    <cellStyle name="Hyperlink" xfId="1076" builtinId="8" hidden="1"/>
    <cellStyle name="Hyperlink" xfId="1078" builtinId="8" hidden="1"/>
    <cellStyle name="Hyperlink" xfId="1080" builtinId="8" hidden="1"/>
    <cellStyle name="Hyperlink" xfId="1082" builtinId="8" hidden="1"/>
    <cellStyle name="Hyperlink" xfId="1084" builtinId="8" hidden="1"/>
    <cellStyle name="Hyperlink" xfId="1086" builtinId="8" hidden="1"/>
    <cellStyle name="Hyperlink" xfId="1088" builtinId="8" hidden="1"/>
    <cellStyle name="Hyperlink" xfId="1090" builtinId="8" hidden="1"/>
    <cellStyle name="Hyperlink" xfId="1092" builtinId="8" hidden="1"/>
    <cellStyle name="Hyperlink" xfId="1094" builtinId="8" hidden="1"/>
    <cellStyle name="Hyperlink" xfId="1096" builtinId="8" hidden="1"/>
    <cellStyle name="Hyperlink" xfId="1098" builtinId="8" hidden="1"/>
    <cellStyle name="Hyperlink" xfId="1100" builtinId="8" hidden="1"/>
    <cellStyle name="Hyperlink" xfId="1102" builtinId="8" hidden="1"/>
    <cellStyle name="Hyperlink" xfId="1104" builtinId="8" hidden="1"/>
    <cellStyle name="Hyperlink" xfId="1106" builtinId="8" hidden="1"/>
    <cellStyle name="Hyperlink" xfId="1108" builtinId="8" hidden="1"/>
    <cellStyle name="Hyperlink" xfId="1110" builtinId="8" hidden="1"/>
    <cellStyle name="Hyperlink" xfId="1112" builtinId="8" hidden="1"/>
    <cellStyle name="Hyperlink" xfId="1114" builtinId="8" hidden="1"/>
    <cellStyle name="Hyperlink" xfId="1116" builtinId="8" hidden="1"/>
    <cellStyle name="Hyperlink" xfId="1118" builtinId="8" hidden="1"/>
    <cellStyle name="Hyperlink" xfId="1120" builtinId="8" hidden="1"/>
    <cellStyle name="Hyperlink" xfId="1122" builtinId="8" hidden="1"/>
    <cellStyle name="Hyperlink" xfId="1124" builtinId="8" hidden="1"/>
    <cellStyle name="Hyperlink" xfId="1126" builtinId="8" hidden="1"/>
    <cellStyle name="Hyperlink" xfId="1128" builtinId="8" hidden="1"/>
    <cellStyle name="Hyperlink" xfId="1130" builtinId="8" hidden="1"/>
    <cellStyle name="Hyperlink" xfId="1132" builtinId="8" hidden="1"/>
    <cellStyle name="Hyperlink" xfId="1134" builtinId="8" hidden="1"/>
    <cellStyle name="Hyperlink" xfId="1136" builtinId="8" hidden="1"/>
    <cellStyle name="Hyperlink" xfId="1138" builtinId="8" hidden="1"/>
    <cellStyle name="Hyperlink" xfId="1140" builtinId="8" hidden="1"/>
    <cellStyle name="Hyperlink" xfId="1142" builtinId="8" hidden="1"/>
    <cellStyle name="Hyperlink" xfId="1144" builtinId="8" hidden="1"/>
    <cellStyle name="Hyperlink" xfId="1146" builtinId="8" hidden="1"/>
    <cellStyle name="Hyperlink" xfId="1148" builtinId="8" hidden="1"/>
    <cellStyle name="Hyperlink" xfId="1150" builtinId="8" hidden="1"/>
    <cellStyle name="Hyperlink" xfId="1152" builtinId="8" hidden="1"/>
    <cellStyle name="Hyperlink" xfId="1154" builtinId="8" hidden="1"/>
    <cellStyle name="Hyperlink" xfId="1156" builtinId="8" hidden="1"/>
    <cellStyle name="Hyperlink" xfId="1158" builtinId="8" hidden="1"/>
    <cellStyle name="Hyperlink" xfId="1160" builtinId="8" hidden="1"/>
    <cellStyle name="Hyperlink" xfId="1162" builtinId="8" hidden="1"/>
    <cellStyle name="Hyperlink" xfId="1164" builtinId="8" hidden="1"/>
    <cellStyle name="Hyperlink" xfId="1166" builtinId="8" hidden="1"/>
    <cellStyle name="Hyperlink" xfId="1168" builtinId="8" hidden="1"/>
    <cellStyle name="Hyperlink" xfId="1170" builtinId="8" hidden="1"/>
    <cellStyle name="Hyperlink" xfId="1172" builtinId="8" hidden="1"/>
    <cellStyle name="Hyperlink" xfId="1174" builtinId="8" hidden="1"/>
    <cellStyle name="Hyperlink" xfId="1176" builtinId="8" hidden="1"/>
    <cellStyle name="Hyperlink" xfId="1178" builtinId="8" hidden="1"/>
    <cellStyle name="Hyperlink" xfId="1180" builtinId="8" hidden="1"/>
    <cellStyle name="Hyperlink" xfId="1182" builtinId="8" hidden="1"/>
    <cellStyle name="Hyperlink" xfId="1184" builtinId="8" hidden="1"/>
    <cellStyle name="Hyperlink" xfId="1186" builtinId="8" hidden="1"/>
    <cellStyle name="Hyperlink" xfId="1188" builtinId="8" hidden="1"/>
    <cellStyle name="Hyperlink" xfId="1190" builtinId="8" hidden="1"/>
    <cellStyle name="Hyperlink" xfId="1192" builtinId="8" hidden="1"/>
    <cellStyle name="Hyperlink" xfId="1194" builtinId="8" hidden="1"/>
    <cellStyle name="Hyperlink" xfId="1196" builtinId="8" hidden="1"/>
    <cellStyle name="Hyperlink" xfId="1198" builtinId="8" hidden="1"/>
    <cellStyle name="Hyperlink" xfId="1200" builtinId="8" hidden="1"/>
    <cellStyle name="Hyperlink" xfId="1202" builtinId="8" hidden="1"/>
    <cellStyle name="Hyperlink" xfId="1204" builtinId="8" hidden="1"/>
    <cellStyle name="Hyperlink" xfId="1206" builtinId="8" hidden="1"/>
    <cellStyle name="Hyperlink" xfId="1208" builtinId="8" hidden="1"/>
    <cellStyle name="Hyperlink" xfId="1210" builtinId="8" hidden="1"/>
    <cellStyle name="Hyperlink" xfId="1212" builtinId="8" hidden="1"/>
    <cellStyle name="Hyperlink" xfId="1214" builtinId="8" hidden="1"/>
    <cellStyle name="Hyperlink" xfId="1216" builtinId="8" hidden="1"/>
    <cellStyle name="Hyperlink" xfId="1218" builtinId="8" hidden="1"/>
    <cellStyle name="Hyperlink" xfId="1220" builtinId="8" hidden="1"/>
    <cellStyle name="Hyperlink" xfId="1222" builtinId="8" hidden="1"/>
    <cellStyle name="Hyperlink" xfId="1224" builtinId="8" hidden="1"/>
    <cellStyle name="Hyperlink" xfId="1226" builtinId="8" hidden="1"/>
    <cellStyle name="Hyperlink" xfId="1228" builtinId="8" hidden="1"/>
    <cellStyle name="Hyperlink" xfId="1230" builtinId="8" hidden="1"/>
    <cellStyle name="Hyperlink" xfId="1232" builtinId="8" hidden="1"/>
    <cellStyle name="Hyperlink" xfId="1234" builtinId="8" hidden="1"/>
    <cellStyle name="Hyperlink" xfId="1236" builtinId="8" hidden="1"/>
    <cellStyle name="Hyperlink" xfId="1238" builtinId="8" hidden="1"/>
    <cellStyle name="Hyperlink" xfId="1240" builtinId="8" hidden="1"/>
    <cellStyle name="Hyperlink" xfId="1242" builtinId="8" hidden="1"/>
    <cellStyle name="Hyperlink" xfId="1244" builtinId="8" hidden="1"/>
    <cellStyle name="Hyperlink" xfId="1246" builtinId="8" hidden="1"/>
    <cellStyle name="Hyperlink" xfId="1248" builtinId="8" hidden="1"/>
    <cellStyle name="Hyperlink" xfId="1250" builtinId="8" hidden="1"/>
    <cellStyle name="Hyperlink" xfId="1252" builtinId="8" hidden="1"/>
    <cellStyle name="Hyperlink" xfId="1254" builtinId="8" hidden="1"/>
    <cellStyle name="Hyperlink" xfId="1256" builtinId="8" hidden="1"/>
    <cellStyle name="Hyperlink" xfId="1258" builtinId="8" hidden="1"/>
    <cellStyle name="Hyperlink" xfId="1260" builtinId="8" hidden="1"/>
    <cellStyle name="Hyperlink" xfId="1262" builtinId="8" hidden="1"/>
    <cellStyle name="Hyperlink" xfId="1264" builtinId="8" hidden="1"/>
    <cellStyle name="Hyperlink" xfId="1266" builtinId="8" hidden="1"/>
    <cellStyle name="Hyperlink" xfId="1268" builtinId="8" hidden="1"/>
    <cellStyle name="Hyperlink" xfId="1270" builtinId="8" hidden="1"/>
    <cellStyle name="Hyperlink" xfId="1272" builtinId="8" hidden="1"/>
    <cellStyle name="Hyperlink" xfId="1274" builtinId="8" hidden="1"/>
    <cellStyle name="Hyperlink" xfId="1276" builtinId="8" hidden="1"/>
    <cellStyle name="Hyperlink" xfId="1278" builtinId="8" hidden="1"/>
    <cellStyle name="Hyperlink" xfId="1280" builtinId="8" hidden="1"/>
    <cellStyle name="Hyperlink" xfId="1282" builtinId="8" hidden="1"/>
    <cellStyle name="Hyperlink" xfId="1284" builtinId="8" hidden="1"/>
    <cellStyle name="Hyperlink" xfId="1286" builtinId="8" hidden="1"/>
    <cellStyle name="Hyperlink" xfId="1288" builtinId="8" hidden="1"/>
    <cellStyle name="Hyperlink" xfId="1290" builtinId="8" hidden="1"/>
    <cellStyle name="Hyperlink" xfId="1292" builtinId="8" hidden="1"/>
    <cellStyle name="Hyperlink" xfId="1294" builtinId="8" hidden="1"/>
    <cellStyle name="Hyperlink" xfId="1296" builtinId="8" hidden="1"/>
    <cellStyle name="Hyperlink" xfId="1298" builtinId="8" hidden="1"/>
    <cellStyle name="Hyperlink" xfId="1300" builtinId="8" hidden="1"/>
    <cellStyle name="Hyperlink" xfId="1302" builtinId="8" hidden="1"/>
    <cellStyle name="Hyperlink" xfId="1304" builtinId="8" hidden="1"/>
    <cellStyle name="Hyperlink" xfId="1306" builtinId="8" hidden="1"/>
    <cellStyle name="Hyperlink" xfId="1308" builtinId="8" hidden="1"/>
    <cellStyle name="Hyperlink" xfId="1310" builtinId="8" hidden="1"/>
    <cellStyle name="Hyperlink" xfId="1312" builtinId="8" hidden="1"/>
    <cellStyle name="Hyperlink" xfId="1314" builtinId="8" hidden="1"/>
    <cellStyle name="Hyperlink" xfId="1316" builtinId="8" hidden="1"/>
    <cellStyle name="Hyperlink" xfId="1318" builtinId="8" hidden="1"/>
    <cellStyle name="Hyperlink" xfId="1320" builtinId="8" hidden="1"/>
    <cellStyle name="Hyperlink" xfId="1322" builtinId="8" hidden="1"/>
    <cellStyle name="Hyperlink" xfId="1324" builtinId="8" hidden="1"/>
    <cellStyle name="Hyperlink" xfId="1326" builtinId="8" hidden="1"/>
    <cellStyle name="Hyperlink" xfId="1328" builtinId="8" hidden="1"/>
    <cellStyle name="Hyperlink" xfId="1330" builtinId="8" hidden="1"/>
    <cellStyle name="Hyperlink" xfId="1332" builtinId="8" hidden="1"/>
    <cellStyle name="Hyperlink" xfId="1334" builtinId="8" hidden="1"/>
    <cellStyle name="Hyperlink" xfId="1336" builtinId="8" hidden="1"/>
    <cellStyle name="Hyperlink" xfId="1338" builtinId="8" hidden="1"/>
    <cellStyle name="Hyperlink" xfId="1340" builtinId="8" hidden="1"/>
    <cellStyle name="Hyperlink" xfId="1342" builtinId="8" hidden="1"/>
    <cellStyle name="Hyperlink" xfId="1344" builtinId="8" hidden="1"/>
    <cellStyle name="Hyperlink" xfId="1346" builtinId="8" hidden="1"/>
    <cellStyle name="Hyperlink" xfId="1348" builtinId="8" hidden="1"/>
    <cellStyle name="Hyperlink" xfId="1350" builtinId="8" hidden="1"/>
    <cellStyle name="Hyperlink" xfId="1352" builtinId="8" hidden="1"/>
    <cellStyle name="Hyperlink" xfId="1354" builtinId="8" hidden="1"/>
    <cellStyle name="Hyperlink" xfId="1356" builtinId="8" hidden="1"/>
    <cellStyle name="Hyperlink" xfId="1358" builtinId="8" hidden="1"/>
    <cellStyle name="Hyperlink" xfId="1360" builtinId="8" hidden="1"/>
    <cellStyle name="Hyperlink" xfId="1362" builtinId="8" hidden="1"/>
    <cellStyle name="Hyperlink" xfId="1364" builtinId="8" hidden="1"/>
    <cellStyle name="Hyperlink" xfId="1366" builtinId="8" hidden="1"/>
    <cellStyle name="Hyperlink" xfId="1368" builtinId="8" hidden="1"/>
    <cellStyle name="Hyperlink" xfId="1370" builtinId="8" hidden="1"/>
    <cellStyle name="Hyperlink" xfId="1372" builtinId="8" hidden="1"/>
    <cellStyle name="Hyperlink" xfId="1374" builtinId="8" hidden="1"/>
    <cellStyle name="Hyperlink" xfId="1376" builtinId="8" hidden="1"/>
    <cellStyle name="Hyperlink" xfId="1378" builtinId="8" hidden="1"/>
    <cellStyle name="Hyperlink" xfId="1380" builtinId="8" hidden="1"/>
    <cellStyle name="Hyperlink" xfId="1382" builtinId="8" hidden="1"/>
    <cellStyle name="Hyperlink" xfId="1384" builtinId="8" hidden="1"/>
    <cellStyle name="Hyperlink" xfId="1386" builtinId="8" hidden="1"/>
    <cellStyle name="Hyperlink" xfId="1388" builtinId="8" hidden="1"/>
    <cellStyle name="Hyperlink" xfId="1390" builtinId="8" hidden="1"/>
    <cellStyle name="Hyperlink" xfId="1392" builtinId="8" hidden="1"/>
    <cellStyle name="Hyperlink" xfId="1394" builtinId="8" hidden="1"/>
    <cellStyle name="Hyperlink" xfId="1396" builtinId="8" hidden="1"/>
    <cellStyle name="Hyperlink" xfId="1398" builtinId="8" hidden="1"/>
    <cellStyle name="Hyperlink" xfId="1400" builtinId="8" hidden="1"/>
    <cellStyle name="Hyperlink" xfId="1402" builtinId="8" hidden="1"/>
    <cellStyle name="Hyperlink" xfId="1404" builtinId="8" hidden="1"/>
    <cellStyle name="Hyperlink" xfId="1406" builtinId="8" hidden="1"/>
    <cellStyle name="Hyperlink" xfId="1408" builtinId="8" hidden="1"/>
    <cellStyle name="Hyperlink" xfId="1410" builtinId="8" hidden="1"/>
    <cellStyle name="Hyperlink" xfId="1412" builtinId="8" hidden="1"/>
    <cellStyle name="Hyperlink" xfId="1414" builtinId="8" hidden="1"/>
    <cellStyle name="Hyperlink" xfId="1416" builtinId="8" hidden="1"/>
    <cellStyle name="Hyperlink" xfId="1418" builtinId="8" hidden="1"/>
    <cellStyle name="Hyperlink" xfId="1420" builtinId="8" hidden="1"/>
    <cellStyle name="Hyperlink" xfId="1422" builtinId="8" hidden="1"/>
    <cellStyle name="Hyperlink" xfId="1424" builtinId="8" hidden="1"/>
    <cellStyle name="Hyperlink" xfId="1426" builtinId="8" hidden="1"/>
    <cellStyle name="Hyperlink" xfId="1428" builtinId="8" hidden="1"/>
    <cellStyle name="Hyperlink" xfId="1430" builtinId="8" hidden="1"/>
    <cellStyle name="Hyperlink" xfId="1432" builtinId="8" hidden="1"/>
    <cellStyle name="Hyperlink" xfId="1434" builtinId="8" hidden="1"/>
    <cellStyle name="Hyperlink" xfId="1436" builtinId="8" hidden="1"/>
    <cellStyle name="Hyperlink" xfId="1438" builtinId="8" hidden="1"/>
    <cellStyle name="Hyperlink" xfId="1440" builtinId="8" hidden="1"/>
    <cellStyle name="Hyperlink" xfId="1442" builtinId="8" hidden="1"/>
    <cellStyle name="Hyperlink" xfId="1444" builtinId="8" hidden="1"/>
    <cellStyle name="Hyperlink" xfId="1446" builtinId="8" hidden="1"/>
    <cellStyle name="Hyperlink" xfId="1448" builtinId="8" hidden="1"/>
    <cellStyle name="Hyperlink" xfId="1450" builtinId="8" hidden="1"/>
    <cellStyle name="Hyperlink" xfId="1452" builtinId="8" hidden="1"/>
    <cellStyle name="Hyperlink" xfId="1454" builtinId="8" hidden="1"/>
    <cellStyle name="Hyperlink" xfId="1456" builtinId="8" hidden="1"/>
    <cellStyle name="Hyperlink" xfId="1458" builtinId="8" hidden="1"/>
    <cellStyle name="Hyperlink" xfId="1460" builtinId="8" hidden="1"/>
    <cellStyle name="Hyperlink" xfId="1462" builtinId="8" hidden="1"/>
    <cellStyle name="Hyperlink" xfId="1464" builtinId="8" hidden="1"/>
    <cellStyle name="Hyperlink" xfId="1466" builtinId="8" hidden="1"/>
    <cellStyle name="Hyperlink" xfId="1468" builtinId="8" hidden="1"/>
    <cellStyle name="Hyperlink" xfId="1470" builtinId="8" hidden="1"/>
    <cellStyle name="Hyperlink" xfId="1472" builtinId="8" hidden="1"/>
    <cellStyle name="Hyperlink" xfId="1474" builtinId="8" hidden="1"/>
    <cellStyle name="Hyperlink" xfId="1476" builtinId="8" hidden="1"/>
    <cellStyle name="Hyperlink" xfId="1478" builtinId="8" hidden="1"/>
    <cellStyle name="Hyperlink" xfId="1480" builtinId="8" hidden="1"/>
    <cellStyle name="Hyperlink" xfId="1482" builtinId="8" hidden="1"/>
    <cellStyle name="Hyperlink" xfId="1484" builtinId="8" hidden="1"/>
    <cellStyle name="Hyperlink" xfId="1486" builtinId="8" hidden="1"/>
    <cellStyle name="Hyperlink" xfId="1488" builtinId="8" hidden="1"/>
    <cellStyle name="Hyperlink" xfId="1490" builtinId="8" hidden="1"/>
    <cellStyle name="Hyperlink" xfId="1492" builtinId="8" hidden="1"/>
    <cellStyle name="Hyperlink" xfId="1494" builtinId="8" hidden="1"/>
    <cellStyle name="Hyperlink" xfId="1496" builtinId="8" hidden="1"/>
    <cellStyle name="Hyperlink" xfId="1498" builtinId="8" hidden="1"/>
    <cellStyle name="Hyperlink" xfId="1500" builtinId="8" hidden="1"/>
    <cellStyle name="Hyperlink" xfId="1502" builtinId="8" hidden="1"/>
    <cellStyle name="Hyperlink" xfId="1504" builtinId="8" hidden="1"/>
    <cellStyle name="Hyperlink" xfId="1506" builtinId="8" hidden="1"/>
    <cellStyle name="Hyperlink" xfId="1508" builtinId="8" hidden="1"/>
    <cellStyle name="Hyperlink" xfId="1510" builtinId="8" hidden="1"/>
    <cellStyle name="Hyperlink" xfId="1512" builtinId="8" hidden="1"/>
    <cellStyle name="Hyperlink" xfId="1514" builtinId="8" hidden="1"/>
    <cellStyle name="Hyperlink" xfId="1516" builtinId="8" hidden="1"/>
    <cellStyle name="Hyperlink" xfId="1518" builtinId="8" hidden="1"/>
    <cellStyle name="Hyperlink" xfId="1520" builtinId="8" hidden="1"/>
    <cellStyle name="Hyperlink" xfId="1522" builtinId="8" hidden="1"/>
    <cellStyle name="Hyperlink" xfId="1524" builtinId="8" hidden="1"/>
    <cellStyle name="Hyperlink" xfId="1526" builtinId="8" hidden="1"/>
    <cellStyle name="Hyperlink" xfId="1528" builtinId="8" hidden="1"/>
    <cellStyle name="Hyperlink" xfId="1530" builtinId="8" hidden="1"/>
    <cellStyle name="Hyperlink" xfId="1532" builtinId="8" hidden="1"/>
    <cellStyle name="Hyperlink" xfId="1534" builtinId="8" hidden="1"/>
    <cellStyle name="Hyperlink" xfId="1536" builtinId="8" hidden="1"/>
    <cellStyle name="Hyperlink" xfId="1538" builtinId="8" hidden="1"/>
    <cellStyle name="Hyperlink" xfId="1540" builtinId="8" hidden="1"/>
    <cellStyle name="Hyperlink" xfId="1542" builtinId="8" hidden="1"/>
    <cellStyle name="Hyperlink" xfId="1544" builtinId="8" hidden="1"/>
    <cellStyle name="Hyperlink" xfId="1546" builtinId="8" hidden="1"/>
    <cellStyle name="Hyperlink" xfId="1548" builtinId="8" hidden="1"/>
    <cellStyle name="Hyperlink" xfId="1550" builtinId="8" hidden="1"/>
    <cellStyle name="Hyperlink" xfId="1552" builtinId="8" hidden="1"/>
    <cellStyle name="Hyperlink" xfId="1554" builtinId="8" hidden="1"/>
    <cellStyle name="Hyperlink" xfId="1556" builtinId="8" hidden="1"/>
    <cellStyle name="Hyperlink" xfId="1558" builtinId="8" hidden="1"/>
    <cellStyle name="Hyperlink" xfId="1560" builtinId="8" hidden="1"/>
    <cellStyle name="Hyperlink" xfId="1562" builtinId="8" hidden="1"/>
    <cellStyle name="Hyperlink" xfId="1564" builtinId="8" hidden="1"/>
    <cellStyle name="Hyperlink" xfId="1566" builtinId="8" hidden="1"/>
    <cellStyle name="Hyperlink" xfId="1568" builtinId="8" hidden="1"/>
    <cellStyle name="Hyperlink" xfId="1570" builtinId="8" hidden="1"/>
    <cellStyle name="Hyperlink" xfId="1572" builtinId="8" hidden="1"/>
    <cellStyle name="Hyperlink" xfId="1574" builtinId="8" hidden="1"/>
    <cellStyle name="Hyperlink" xfId="1576" builtinId="8" hidden="1"/>
    <cellStyle name="Hyperlink" xfId="1578" builtinId="8" hidden="1"/>
    <cellStyle name="Hyperlink" xfId="1580" builtinId="8" hidden="1"/>
    <cellStyle name="Hyperlink" xfId="1582" builtinId="8" hidden="1"/>
    <cellStyle name="Hyperlink" xfId="1584" builtinId="8" hidden="1"/>
    <cellStyle name="Hyperlink" xfId="1586" builtinId="8" hidden="1"/>
    <cellStyle name="Hyperlink" xfId="1588" builtinId="8" hidden="1"/>
    <cellStyle name="Hyperlink" xfId="1590" builtinId="8" hidden="1"/>
    <cellStyle name="Hyperlink" xfId="1592" builtinId="8" hidden="1"/>
    <cellStyle name="Hyperlink" xfId="1594" builtinId="8" hidden="1"/>
    <cellStyle name="Hyperlink" xfId="1596" builtinId="8" hidden="1"/>
    <cellStyle name="Hyperlink" xfId="1598" builtinId="8" hidden="1"/>
    <cellStyle name="Hyperlink" xfId="1600" builtinId="8" hidden="1"/>
    <cellStyle name="Hyperlink" xfId="1602" builtinId="8" hidden="1"/>
    <cellStyle name="Hyperlink" xfId="1604" builtinId="8" hidden="1"/>
    <cellStyle name="Hyperlink" xfId="1606" builtinId="8" hidden="1"/>
    <cellStyle name="Hyperlink" xfId="1608" builtinId="8" hidden="1"/>
    <cellStyle name="Hyperlink" xfId="1610" builtinId="8" hidden="1"/>
    <cellStyle name="Hyperlink" xfId="1612" builtinId="8" hidden="1"/>
    <cellStyle name="Hyperlink" xfId="1614" builtinId="8" hidden="1"/>
    <cellStyle name="Hyperlink" xfId="1616" builtinId="8" hidden="1"/>
    <cellStyle name="Hyperlink" xfId="1618" builtinId="8" hidden="1"/>
    <cellStyle name="Hyperlink" xfId="1620" builtinId="8" hidden="1"/>
    <cellStyle name="Hyperlink" xfId="1622" builtinId="8" hidden="1"/>
    <cellStyle name="Hyperlink" xfId="1624" builtinId="8" hidden="1"/>
    <cellStyle name="Hyperlink" xfId="1626" builtinId="8" hidden="1"/>
    <cellStyle name="Hyperlink" xfId="1628" builtinId="8" hidden="1"/>
    <cellStyle name="Hyperlink" xfId="1630" builtinId="8" hidden="1"/>
    <cellStyle name="Hyperlink" xfId="1632" builtinId="8" hidden="1"/>
    <cellStyle name="Hyperlink" xfId="1634" builtinId="8" hidden="1"/>
    <cellStyle name="Hyperlink" xfId="1636" builtinId="8" hidden="1"/>
    <cellStyle name="Hyperlink" xfId="1638" builtinId="8" hidden="1"/>
    <cellStyle name="Hyperlink" xfId="1640" builtinId="8" hidden="1"/>
    <cellStyle name="Hyperlink" xfId="1642" builtinId="8" hidden="1"/>
    <cellStyle name="Hyperlink" xfId="1644" builtinId="8" hidden="1"/>
    <cellStyle name="Hyperlink" xfId="1646" builtinId="8" hidden="1"/>
    <cellStyle name="Hyperlink" xfId="1648" builtinId="8" hidden="1"/>
    <cellStyle name="Hyperlink" xfId="1650" builtinId="8" hidden="1"/>
    <cellStyle name="Hyperlink" xfId="1652" builtinId="8" hidden="1"/>
    <cellStyle name="Hyperlink" xfId="1654" builtinId="8" hidden="1"/>
    <cellStyle name="Hyperlink" xfId="1656" builtinId="8" hidden="1"/>
    <cellStyle name="Hyperlink" xfId="1658" builtinId="8" hidden="1"/>
    <cellStyle name="Hyperlink" xfId="1660" builtinId="8" hidden="1"/>
    <cellStyle name="Hyperlink" xfId="1662" builtinId="8" hidden="1"/>
    <cellStyle name="Hyperlink" xfId="1664" builtinId="8" hidden="1"/>
    <cellStyle name="Hyperlink" xfId="1666" builtinId="8" hidden="1"/>
    <cellStyle name="Hyperlink" xfId="1668" builtinId="8" hidden="1"/>
    <cellStyle name="Hyperlink" xfId="1670" builtinId="8" hidden="1"/>
    <cellStyle name="Hyperlink" xfId="1672" builtinId="8" hidden="1"/>
    <cellStyle name="Hyperlink" xfId="1674" builtinId="8" hidden="1"/>
    <cellStyle name="Hyperlink" xfId="1676" builtinId="8" hidden="1"/>
    <cellStyle name="Hyperlink" xfId="1678" builtinId="8" hidden="1"/>
    <cellStyle name="Hyperlink" xfId="1680" builtinId="8" hidden="1"/>
    <cellStyle name="Hyperlink" xfId="1682" builtinId="8" hidden="1"/>
    <cellStyle name="Hyperlink" xfId="1684" builtinId="8" hidden="1"/>
    <cellStyle name="Hyperlink" xfId="1686" builtinId="8" hidden="1"/>
    <cellStyle name="Hyperlink" xfId="1688" builtinId="8" hidden="1"/>
    <cellStyle name="Hyperlink" xfId="1690" builtinId="8" hidden="1"/>
    <cellStyle name="Hyperlink" xfId="1692" builtinId="8" hidden="1"/>
    <cellStyle name="Hyperlink" xfId="1694" builtinId="8" hidden="1"/>
    <cellStyle name="Hyperlink" xfId="1696" builtinId="8" hidden="1"/>
    <cellStyle name="Hyperlink" xfId="1698" builtinId="8" hidden="1"/>
    <cellStyle name="Hyperlink" xfId="1700" builtinId="8" hidden="1"/>
    <cellStyle name="Hyperlink" xfId="1702" builtinId="8" hidden="1"/>
    <cellStyle name="Hyperlink" xfId="1704" builtinId="8" hidden="1"/>
    <cellStyle name="Hyperlink" xfId="1706" builtinId="8" hidden="1"/>
    <cellStyle name="Hyperlink" xfId="1708" builtinId="8" hidden="1"/>
    <cellStyle name="Hyperlink" xfId="1710" builtinId="8" hidden="1"/>
    <cellStyle name="Hyperlink" xfId="1712" builtinId="8" hidden="1"/>
    <cellStyle name="Hyperlink" xfId="1714" builtinId="8" hidden="1"/>
    <cellStyle name="Hyperlink" xfId="1716" builtinId="8" hidden="1"/>
    <cellStyle name="Hyperlink" xfId="1718" builtinId="8" hidden="1"/>
    <cellStyle name="Hyperlink" xfId="1720" builtinId="8" hidden="1"/>
    <cellStyle name="Hyperlink" xfId="1722" builtinId="8" hidden="1"/>
    <cellStyle name="Hyperlink" xfId="1724" builtinId="8" hidden="1"/>
    <cellStyle name="Hyperlink" xfId="1726" builtinId="8" hidden="1"/>
    <cellStyle name="Hyperlink" xfId="1728" builtinId="8" hidden="1"/>
    <cellStyle name="Hyperlink" xfId="1730" builtinId="8" hidden="1"/>
    <cellStyle name="Hyperlink" xfId="1732" builtinId="8" hidden="1"/>
    <cellStyle name="Hyperlink" xfId="1734" builtinId="8" hidden="1"/>
    <cellStyle name="Hyperlink" xfId="1736" builtinId="8" hidden="1"/>
    <cellStyle name="Hyperlink" xfId="1738" builtinId="8" hidden="1"/>
    <cellStyle name="Hyperlink" xfId="1740" builtinId="8" hidden="1"/>
    <cellStyle name="Hyperlink" xfId="1742" builtinId="8" hidden="1"/>
    <cellStyle name="Hyperlink" xfId="1744" builtinId="8" hidden="1"/>
    <cellStyle name="Hyperlink" xfId="1746" builtinId="8" hidden="1"/>
    <cellStyle name="Hyperlink" xfId="1748" builtinId="8" hidden="1"/>
    <cellStyle name="Hyperlink" xfId="1750" builtinId="8" hidden="1"/>
    <cellStyle name="Hyperlink" xfId="1752" builtinId="8" hidden="1"/>
    <cellStyle name="Hyperlink" xfId="1754" builtinId="8" hidden="1"/>
    <cellStyle name="Hyperlink" xfId="1756" builtinId="8" hidden="1"/>
    <cellStyle name="Hyperlink" xfId="1758" builtinId="8" hidden="1"/>
    <cellStyle name="Hyperlink" xfId="1760" builtinId="8" hidden="1"/>
    <cellStyle name="Hyperlink" xfId="1762" builtinId="8" hidden="1"/>
    <cellStyle name="Hyperlink" xfId="1764" builtinId="8" hidden="1"/>
    <cellStyle name="Hyperlink" xfId="1766" builtinId="8" hidden="1"/>
    <cellStyle name="Hyperlink" xfId="1768" builtinId="8" hidden="1"/>
    <cellStyle name="Hyperlink" xfId="1770" builtinId="8" hidden="1"/>
    <cellStyle name="Hyperlink" xfId="1772" builtinId="8" hidden="1"/>
    <cellStyle name="Hyperlink" xfId="1774" builtinId="8" hidden="1"/>
    <cellStyle name="Hyperlink" xfId="1776" builtinId="8" hidden="1"/>
    <cellStyle name="Hyperlink" xfId="1778" builtinId="8" hidden="1"/>
    <cellStyle name="Hyperlink" xfId="1780" builtinId="8" hidden="1"/>
    <cellStyle name="Hyperlink" xfId="1782" builtinId="8" hidden="1"/>
    <cellStyle name="Hyperlink" xfId="1784" builtinId="8" hidden="1"/>
    <cellStyle name="Hyperlink" xfId="1786" builtinId="8" hidden="1"/>
    <cellStyle name="Hyperlink" xfId="1788" builtinId="8" hidden="1"/>
    <cellStyle name="Hyperlink" xfId="1790" builtinId="8" hidden="1"/>
    <cellStyle name="Hyperlink" xfId="1792" builtinId="8" hidden="1"/>
    <cellStyle name="Hyperlink" xfId="1794" builtinId="8" hidden="1"/>
    <cellStyle name="Hyperlink" xfId="1796" builtinId="8" hidden="1"/>
    <cellStyle name="Hyperlink" xfId="1798" builtinId="8" hidden="1"/>
    <cellStyle name="Hyperlink" xfId="1800" builtinId="8" hidden="1"/>
    <cellStyle name="Hyperlink" xfId="1802" builtinId="8" hidden="1"/>
    <cellStyle name="Hyperlink" xfId="1804" builtinId="8" hidden="1"/>
    <cellStyle name="Hyperlink" xfId="1806" builtinId="8" hidden="1"/>
    <cellStyle name="Hyperlink" xfId="1808" builtinId="8" hidden="1"/>
    <cellStyle name="Hyperlink" xfId="1812" builtinId="8" hidden="1"/>
    <cellStyle name="Hyperlink" xfId="1814" builtinId="8" hidden="1"/>
    <cellStyle name="Hyperlink" xfId="1816" builtinId="8" hidden="1"/>
    <cellStyle name="Hyperlink" xfId="1818" builtinId="8" hidden="1"/>
    <cellStyle name="Hyperlink" xfId="1820" builtinId="8" hidden="1"/>
    <cellStyle name="Hyperlink" xfId="1822" builtinId="8" hidden="1"/>
    <cellStyle name="Hyperlink" xfId="1824" builtinId="8" hidden="1"/>
    <cellStyle name="Hyperlink" xfId="1826" builtinId="8" hidden="1"/>
    <cellStyle name="Hyperlink" xfId="1828" builtinId="8" hidden="1"/>
    <cellStyle name="Hyperlink" xfId="1830" builtinId="8" hidden="1"/>
    <cellStyle name="Hyperlink" xfId="1832" builtinId="8" hidden="1"/>
    <cellStyle name="Hyperlink" xfId="1834" builtinId="8" hidden="1"/>
    <cellStyle name="Hyperlink" xfId="1836" builtinId="8" hidden="1"/>
    <cellStyle name="Hyperlink" xfId="1838" builtinId="8" hidden="1"/>
    <cellStyle name="Hyperlink" xfId="1840" builtinId="8" hidden="1"/>
    <cellStyle name="Hyperlink" xfId="1842" builtinId="8" hidden="1"/>
    <cellStyle name="Hyperlink" xfId="1844" builtinId="8" hidden="1"/>
    <cellStyle name="Hyperlink" xfId="1846" builtinId="8" hidden="1"/>
    <cellStyle name="Hyperlink" xfId="1848" builtinId="8" hidden="1"/>
    <cellStyle name="Hyperlink" xfId="1850" builtinId="8" hidden="1"/>
    <cellStyle name="Hyperlink" xfId="1852" builtinId="8" hidden="1"/>
    <cellStyle name="Hyperlink" xfId="1854" builtinId="8" hidden="1"/>
    <cellStyle name="Hyperlink" xfId="1856" builtinId="8" hidden="1"/>
    <cellStyle name="Hyperlink" xfId="1858" builtinId="8" hidden="1"/>
    <cellStyle name="Hyperlink" xfId="1860" builtinId="8" hidden="1"/>
    <cellStyle name="Hyperlink" xfId="1862" builtinId="8" hidden="1"/>
    <cellStyle name="Hyperlink" xfId="1864" builtinId="8" hidden="1"/>
    <cellStyle name="Hyperlink" xfId="1866" builtinId="8" hidden="1"/>
    <cellStyle name="Hyperlink" xfId="1868" builtinId="8" hidden="1"/>
    <cellStyle name="Hyperlink" xfId="1870" builtinId="8" hidden="1"/>
    <cellStyle name="Hyperlink" xfId="1872" builtinId="8" hidden="1"/>
    <cellStyle name="Hyperlink" xfId="1874" builtinId="8" hidden="1"/>
    <cellStyle name="Hyperlink" xfId="1876" builtinId="8" hidden="1"/>
    <cellStyle name="Hyperlink" xfId="1878" builtinId="8" hidden="1"/>
    <cellStyle name="Hyperlink" xfId="1880" builtinId="8" hidden="1"/>
    <cellStyle name="Hyperlink" xfId="1882" builtinId="8" hidden="1"/>
    <cellStyle name="Hyperlink" xfId="1884" builtinId="8" hidden="1"/>
    <cellStyle name="Hyperlink" xfId="1886" builtinId="8" hidden="1"/>
    <cellStyle name="Hyperlink" xfId="1888" builtinId="8" hidden="1"/>
    <cellStyle name="Hyperlink" xfId="1890" builtinId="8" hidden="1"/>
    <cellStyle name="Hyperlink" xfId="1892" builtinId="8" hidden="1"/>
    <cellStyle name="Hyperlink" xfId="1894" builtinId="8" hidden="1"/>
    <cellStyle name="Hyperlink" xfId="1896" builtinId="8" hidden="1"/>
    <cellStyle name="Hyperlink" xfId="1898" builtinId="8" hidden="1"/>
    <cellStyle name="Hyperlink" xfId="1900" builtinId="8" hidden="1"/>
    <cellStyle name="Hyperlink" xfId="1902" builtinId="8" hidden="1"/>
    <cellStyle name="Hyperlink" xfId="1904" builtinId="8" hidden="1"/>
    <cellStyle name="Hyperlink" xfId="1907" builtinId="8" hidden="1"/>
    <cellStyle name="Hyperlink" xfId="1909" builtinId="8" hidden="1"/>
    <cellStyle name="Hyperlink" xfId="1911" builtinId="8" hidden="1"/>
    <cellStyle name="Hyperlink" xfId="1913" builtinId="8" hidden="1"/>
    <cellStyle name="Hyperlink" xfId="1915" builtinId="8" hidden="1"/>
    <cellStyle name="Hyperlink" xfId="1917" builtinId="8" hidden="1"/>
    <cellStyle name="Hyperlink" xfId="1919" builtinId="8" hidden="1"/>
    <cellStyle name="Hyperlink" xfId="1921" builtinId="8" hidden="1"/>
    <cellStyle name="Hyperlink" xfId="1923" builtinId="8" hidden="1"/>
    <cellStyle name="Hyperlink" xfId="1925" builtinId="8" hidden="1"/>
    <cellStyle name="Hyperlink" xfId="1927" builtinId="8" hidden="1"/>
    <cellStyle name="Hyperlink" xfId="1929" builtinId="8" hidden="1"/>
    <cellStyle name="Hyperlink" xfId="1931" builtinId="8" hidden="1"/>
    <cellStyle name="Hyperlink" xfId="1933" builtinId="8" hidden="1"/>
    <cellStyle name="Hyperlink" xfId="1935" builtinId="8" hidden="1"/>
    <cellStyle name="Hyperlink" xfId="1937" builtinId="8" hidden="1"/>
    <cellStyle name="Hyperlink" xfId="1939" builtinId="8" hidden="1"/>
    <cellStyle name="Hyperlink" xfId="1941" builtinId="8" hidden="1"/>
    <cellStyle name="Hyperlink" xfId="1943" builtinId="8" hidden="1"/>
    <cellStyle name="Hyperlink" xfId="1945" builtinId="8" hidden="1"/>
    <cellStyle name="Hyperlink" xfId="1947" builtinId="8" hidden="1"/>
    <cellStyle name="Hyperlink" xfId="1949" builtinId="8" hidden="1"/>
    <cellStyle name="Hyperlink" xfId="1951" builtinId="8" hidden="1"/>
    <cellStyle name="Hyperlink" xfId="1953" builtinId="8" hidden="1"/>
    <cellStyle name="Hyperlink" xfId="1955" builtinId="8" hidden="1"/>
    <cellStyle name="Hyperlink" xfId="1957" builtinId="8" hidden="1"/>
    <cellStyle name="Hyperlink" xfId="1959" builtinId="8" hidden="1"/>
    <cellStyle name="Hyperlink" xfId="1961" builtinId="8" hidden="1"/>
    <cellStyle name="Hyperlink" xfId="1963" builtinId="8" hidden="1"/>
    <cellStyle name="Hyperlink" xfId="1965" builtinId="8" hidden="1"/>
    <cellStyle name="Hyperlink" xfId="1967" builtinId="8" hidden="1"/>
    <cellStyle name="Hyperlink" xfId="1969" builtinId="8" hidden="1"/>
    <cellStyle name="Hyperlink" xfId="1971" builtinId="8" hidden="1"/>
    <cellStyle name="Hyperlink" xfId="1973" builtinId="8" hidden="1"/>
    <cellStyle name="Hyperlink" xfId="1975" builtinId="8" hidden="1"/>
    <cellStyle name="Hyperlink" xfId="1977" builtinId="8" hidden="1"/>
    <cellStyle name="Hyperlink" xfId="1979" builtinId="8" hidden="1"/>
    <cellStyle name="Hyperlink" xfId="1981" builtinId="8" hidden="1"/>
    <cellStyle name="Hyperlink" xfId="1983" builtinId="8" hidden="1"/>
    <cellStyle name="Hyperlink" xfId="1985" builtinId="8" hidden="1"/>
    <cellStyle name="Hyperlink" xfId="1987" builtinId="8" hidden="1"/>
    <cellStyle name="Hyperlink" xfId="1989" builtinId="8" hidden="1"/>
    <cellStyle name="Hyperlink" xfId="1991" builtinId="8" hidden="1"/>
    <cellStyle name="Hyperlink" xfId="1993" builtinId="8" hidden="1"/>
    <cellStyle name="Hyperlink" xfId="1995" builtinId="8" hidden="1"/>
    <cellStyle name="Hyperlink" xfId="1997" builtinId="8" hidden="1"/>
    <cellStyle name="Hyperlink" xfId="1999" builtinId="8" hidden="1"/>
    <cellStyle name="Hyperlink" xfId="2001" builtinId="8" hidden="1"/>
    <cellStyle name="Hyperlink" xfId="2003" builtinId="8" hidden="1"/>
    <cellStyle name="Hyperlink" xfId="2005" builtinId="8" hidden="1"/>
    <cellStyle name="Hyperlink" xfId="2007" builtinId="8" hidden="1"/>
    <cellStyle name="Hyperlink" xfId="2009" builtinId="8" hidden="1"/>
    <cellStyle name="Hyperlink" xfId="2011" builtinId="8" hidden="1"/>
    <cellStyle name="Hyperlink" xfId="2013" builtinId="8" hidden="1"/>
    <cellStyle name="Hyperlink" xfId="2015" builtinId="8" hidden="1"/>
    <cellStyle name="Hyperlink" xfId="2017" builtinId="8" hidden="1"/>
    <cellStyle name="Hyperlink" xfId="2019" builtinId="8" hidden="1"/>
    <cellStyle name="Hyperlink" xfId="2021" builtinId="8" hidden="1"/>
    <cellStyle name="Hyperlink" xfId="2023" builtinId="8" hidden="1"/>
    <cellStyle name="Hyperlink" xfId="2025" builtinId="8" hidden="1"/>
    <cellStyle name="Hyperlink" xfId="2027" builtinId="8" hidden="1"/>
    <cellStyle name="Hyperlink" xfId="2029" builtinId="8" hidden="1"/>
    <cellStyle name="Hyperlink" xfId="2031" builtinId="8" hidden="1"/>
    <cellStyle name="Hyperlink" xfId="2033" builtinId="8" hidden="1"/>
    <cellStyle name="Hyperlink" xfId="2035" builtinId="8" hidden="1"/>
    <cellStyle name="Hyperlink" xfId="2037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000000"/>
      <rgbColor rgb="00FFFFFF"/>
      <rgbColor rgb="00C0C0C0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air/Downloads/150920%20OFN_Financial%20Model%20-%20Base-Low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air/Downloads/150918%20Subscription%20Projection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Revenue"/>
      <sheetName val="People"/>
      <sheetName val="Expenses"/>
      <sheetName val="Capex&amp;Depr"/>
      <sheetName val="P&amp;L"/>
      <sheetName val="Cash Flow Statement"/>
      <sheetName val="Balance Sheet"/>
      <sheetName val="Virtuosity"/>
      <sheetName val="Salaries"/>
    </sheetNames>
    <sheetDataSet>
      <sheetData sheetId="0">
        <row r="5">
          <cell r="B5" t="str">
            <v xml:space="preserve"> (in AUD)</v>
          </cell>
        </row>
      </sheetData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Revenue"/>
      <sheetName val="People"/>
      <sheetName val="Expenses"/>
      <sheetName val="Capex&amp;Depr"/>
      <sheetName val="P&amp;L"/>
      <sheetName val="Cash Flow Statement"/>
      <sheetName val="Balance Sheet"/>
      <sheetName val="Virtuosity"/>
      <sheetName val="Salaries"/>
    </sheetNames>
    <sheetDataSet>
      <sheetData sheetId="0">
        <row r="57">
          <cell r="D57">
            <v>6000</v>
          </cell>
          <cell r="E57">
            <v>6000</v>
          </cell>
          <cell r="F57">
            <v>7200</v>
          </cell>
          <cell r="G57">
            <v>8640</v>
          </cell>
          <cell r="H57">
            <v>10368</v>
          </cell>
        </row>
        <row r="58">
          <cell r="D58">
            <v>0</v>
          </cell>
          <cell r="E58">
            <v>0</v>
          </cell>
          <cell r="F58">
            <v>6000</v>
          </cell>
          <cell r="G58">
            <v>7200</v>
          </cell>
          <cell r="H58">
            <v>8640</v>
          </cell>
        </row>
        <row r="63">
          <cell r="D63">
            <v>4000</v>
          </cell>
          <cell r="E63">
            <v>6000</v>
          </cell>
          <cell r="F63">
            <v>9000</v>
          </cell>
          <cell r="G63">
            <v>13500</v>
          </cell>
        </row>
        <row r="65">
          <cell r="D65">
            <v>9000</v>
          </cell>
          <cell r="E65">
            <v>13500</v>
          </cell>
          <cell r="F65">
            <v>17550</v>
          </cell>
          <cell r="G65">
            <v>22815</v>
          </cell>
          <cell r="H65">
            <v>29659.5</v>
          </cell>
        </row>
        <row r="70">
          <cell r="D70">
            <v>500</v>
          </cell>
          <cell r="E70">
            <v>550</v>
          </cell>
          <cell r="F70">
            <v>605</v>
          </cell>
          <cell r="G70">
            <v>665.5</v>
          </cell>
          <cell r="H70">
            <v>732.05000000000007</v>
          </cell>
        </row>
        <row r="72">
          <cell r="D72">
            <v>1000</v>
          </cell>
          <cell r="E72">
            <v>2000</v>
          </cell>
          <cell r="F72">
            <v>4000</v>
          </cell>
          <cell r="G72">
            <v>8000</v>
          </cell>
          <cell r="H72">
            <v>16000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I30" sqref="I30"/>
    </sheetView>
  </sheetViews>
  <sheetFormatPr baseColWidth="10" defaultRowHeight="13" x14ac:dyDescent="0"/>
  <cols>
    <col min="1" max="1" width="35.140625" customWidth="1"/>
  </cols>
  <sheetData>
    <row r="1" spans="1:11" ht="15">
      <c r="A1" s="122" t="str">
        <f ca="1">RIGHT(CELL("filename",A1),LEN(CELL("filename",A1))-SEARCH("]",CELL("filename",A1)))&amp;" "&amp;Currency</f>
        <v>Cashflow Statement (Quarterly)  (in AUD)</v>
      </c>
    </row>
    <row r="3" spans="1:11" ht="15">
      <c r="A3" s="159" t="s">
        <v>140</v>
      </c>
      <c r="B3" s="160" t="s">
        <v>123</v>
      </c>
      <c r="C3" s="160"/>
      <c r="D3" s="160"/>
      <c r="E3" s="160"/>
      <c r="F3" s="153" t="s">
        <v>123</v>
      </c>
      <c r="G3" s="160" t="s">
        <v>124</v>
      </c>
      <c r="H3" s="160"/>
      <c r="I3" s="160"/>
      <c r="J3" s="160"/>
      <c r="K3" s="153" t="s">
        <v>124</v>
      </c>
    </row>
    <row r="4" spans="1:11" ht="15">
      <c r="A4" s="55" t="s">
        <v>141</v>
      </c>
      <c r="B4" s="123" t="s">
        <v>125</v>
      </c>
      <c r="C4" s="123" t="s">
        <v>126</v>
      </c>
      <c r="D4" s="123" t="s">
        <v>127</v>
      </c>
      <c r="E4" s="123" t="s">
        <v>128</v>
      </c>
      <c r="F4" s="124"/>
      <c r="G4" s="123" t="s">
        <v>125</v>
      </c>
      <c r="H4" s="123" t="s">
        <v>126</v>
      </c>
      <c r="I4" s="123" t="s">
        <v>127</v>
      </c>
      <c r="J4" s="123" t="s">
        <v>128</v>
      </c>
      <c r="K4" s="124"/>
    </row>
    <row r="5" spans="1:11">
      <c r="B5" s="125">
        <v>42248</v>
      </c>
      <c r="C5" s="125">
        <v>42339</v>
      </c>
      <c r="D5" s="125">
        <v>42430</v>
      </c>
      <c r="E5" s="125">
        <v>42522</v>
      </c>
      <c r="F5" s="126"/>
      <c r="G5" s="125">
        <v>42614</v>
      </c>
      <c r="H5" s="125">
        <v>42705</v>
      </c>
      <c r="I5" s="125">
        <v>42795</v>
      </c>
      <c r="J5" s="125">
        <v>42887</v>
      </c>
      <c r="K5" s="126"/>
    </row>
    <row r="6" spans="1:11">
      <c r="A6" s="127" t="s">
        <v>129</v>
      </c>
      <c r="B6" s="129"/>
      <c r="C6" s="129"/>
      <c r="D6" s="129"/>
      <c r="E6" s="129"/>
      <c r="F6" s="142"/>
      <c r="G6" s="129"/>
      <c r="H6" s="129"/>
      <c r="I6" s="129"/>
      <c r="J6" s="129"/>
      <c r="K6" s="129"/>
    </row>
    <row r="7" spans="1:11">
      <c r="A7" s="128" t="s">
        <v>20</v>
      </c>
      <c r="B7" s="129">
        <f>'Sept 2015 Projection'!D116+'Sept 2015 Projection'!E116+'Sept 2015 Projection'!F116</f>
        <v>22613.14</v>
      </c>
      <c r="C7" s="129">
        <f>'Sept 2015 Projection'!G116+'Sept 2015 Projection'!H116+'Sept 2015 Projection'!I116</f>
        <v>20424.5</v>
      </c>
      <c r="D7" s="129">
        <f>'Sept 2015 Projection'!J116+'Sept 2015 Projection'!K116+'Sept 2015 Projection'!L116</f>
        <v>19356.399999999998</v>
      </c>
      <c r="E7" s="129">
        <f>'Sept 2015 Projection'!M116+'Sept 2015 Projection'!N116+'Sept 2015 Projection'!O116</f>
        <v>21941.4</v>
      </c>
      <c r="F7" s="142">
        <f>SUM(B7:E7)</f>
        <v>84335.44</v>
      </c>
      <c r="G7" s="129">
        <f>'Sept 2015 Projection'!S116+'Sept 2015 Projection'!T116+'Sept 2015 Projection'!U116</f>
        <v>25859.395502097603</v>
      </c>
      <c r="H7" s="129">
        <f>'Sept 2015 Projection'!V116+'Sept 2015 Projection'!W116+'Sept 2015 Projection'!X116</f>
        <v>33552.806250418027</v>
      </c>
      <c r="I7" s="129">
        <f>'Sept 2015 Projection'!Y116+'Sept 2015 Projection'!Z116+'Sept 2015 Projection'!AA116</f>
        <v>41103.60479719795</v>
      </c>
      <c r="J7" s="129">
        <f>'Sept 2015 Projection'!AB116+'Sept 2015 Projection'!AC116+'Sept 2015 Projection'!AD116</f>
        <v>48549.566990825129</v>
      </c>
      <c r="K7" s="142">
        <f>SUM(G7:J7)</f>
        <v>149065.37354053871</v>
      </c>
    </row>
    <row r="8" spans="1:11">
      <c r="A8" s="128" t="s">
        <v>83</v>
      </c>
      <c r="B8" s="129">
        <f>'Sept 2015 Projection'!D117+'Sept 2015 Projection'!E117+'Sept 2015 Projection'!F117</f>
        <v>48358.880000000005</v>
      </c>
      <c r="C8" s="129">
        <f>'Sept 2015 Projection'!G117+'Sept 2015 Projection'!H117+'Sept 2015 Projection'!I117</f>
        <v>58724.5</v>
      </c>
      <c r="D8" s="129">
        <f>'Sept 2015 Projection'!J117+'Sept 2015 Projection'!K117+'Sept 2015 Projection'!L117</f>
        <v>40111.399999999994</v>
      </c>
      <c r="E8" s="129">
        <f>'Sept 2015 Projection'!M117+'Sept 2015 Projection'!N117+'Sept 2015 Projection'!O117</f>
        <v>40346.400000000001</v>
      </c>
      <c r="F8" s="142">
        <f>SUM(B8:E8)</f>
        <v>187541.18</v>
      </c>
      <c r="G8" s="129">
        <f>'Sept 2015 Projection'!S117+'Sept 2015 Projection'!T117+'Sept 2015 Projection'!U117</f>
        <v>42982.5814092816</v>
      </c>
      <c r="H8" s="129">
        <f>'Sept 2015 Projection'!V117+'Sept 2015 Projection'!W117+'Sept 2015 Projection'!X117</f>
        <v>45181.982386401636</v>
      </c>
      <c r="I8" s="129">
        <f>'Sept 2015 Projection'!Y117+'Sept 2015 Projection'!Z117+'Sept 2015 Projection'!AA117</f>
        <v>46168.418617927084</v>
      </c>
      <c r="J8" s="129">
        <f>'Sept 2015 Projection'!AB117+'Sept 2015 Projection'!AC117+'Sept 2015 Projection'!AD117</f>
        <v>47145.324271893194</v>
      </c>
      <c r="K8" s="142">
        <f>SUM(G8:J8)</f>
        <v>181478.30668550351</v>
      </c>
    </row>
    <row r="9" spans="1:11" s="1" customFormat="1" ht="15" thickBot="1">
      <c r="A9" s="127" t="s">
        <v>132</v>
      </c>
      <c r="B9" s="151">
        <f>'Sept 2015 Projection'!D118+'Sept 2015 Projection'!E118+'Sept 2015 Projection'!F118</f>
        <v>-25745.74</v>
      </c>
      <c r="C9" s="151">
        <f>'Sept 2015 Projection'!G118+'Sept 2015 Projection'!H118+'Sept 2015 Projection'!I118</f>
        <v>-38300</v>
      </c>
      <c r="D9" s="151">
        <f>'Sept 2015 Projection'!J118+'Sept 2015 Projection'!K118+'Sept 2015 Projection'!L118</f>
        <v>-20755</v>
      </c>
      <c r="E9" s="151">
        <f>'Sept 2015 Projection'!M118+'Sept 2015 Projection'!N118+'Sept 2015 Projection'!O118</f>
        <v>-18405</v>
      </c>
      <c r="F9" s="152">
        <f>SUM(B9:E9)</f>
        <v>-103205.74</v>
      </c>
      <c r="G9" s="151">
        <f>'Sept 2015 Projection'!S118+'Sept 2015 Projection'!T118+'Sept 2015 Projection'!U118</f>
        <v>-17123.185907183997</v>
      </c>
      <c r="H9" s="151">
        <f>'Sept 2015 Projection'!V118+'Sept 2015 Projection'!W118+'Sept 2015 Projection'!X118</f>
        <v>-11629.176135983616</v>
      </c>
      <c r="I9" s="151">
        <f>'Sept 2015 Projection'!Y118+'Sept 2015 Projection'!Z118+'Sept 2015 Projection'!AA118</f>
        <v>-5064.8138207291377</v>
      </c>
      <c r="J9" s="151">
        <f>'Sept 2015 Projection'!AB118+'Sept 2015 Projection'!AC118+'Sept 2015 Projection'!AD118</f>
        <v>1404.2427189319387</v>
      </c>
      <c r="K9" s="152">
        <f>SUM(G9:J9)</f>
        <v>-32412.933144964813</v>
      </c>
    </row>
    <row r="10" spans="1:11" ht="14" thickTop="1">
      <c r="A10" s="128"/>
      <c r="B10" s="129"/>
      <c r="C10" s="129"/>
      <c r="D10" s="129"/>
      <c r="E10" s="129"/>
      <c r="F10" s="142"/>
      <c r="G10" s="129"/>
      <c r="H10" s="129"/>
      <c r="I10" s="129"/>
      <c r="J10" s="129"/>
      <c r="K10" s="142"/>
    </row>
    <row r="11" spans="1:11">
      <c r="A11" s="128" t="s">
        <v>133</v>
      </c>
      <c r="B11" s="129">
        <f>'Sept 2015 Projection'!D120</f>
        <v>104889</v>
      </c>
      <c r="C11" s="129">
        <f>'Sept 2015 Projection'!G120</f>
        <v>79143.260000000009</v>
      </c>
      <c r="D11" s="129">
        <f>C12</f>
        <v>40843.260000000009</v>
      </c>
      <c r="E11" s="129">
        <f>D12</f>
        <v>20088.260000000009</v>
      </c>
      <c r="F11" s="142">
        <f>B11</f>
        <v>104889</v>
      </c>
      <c r="G11" s="129">
        <f>F12</f>
        <v>1683.2600000000093</v>
      </c>
      <c r="H11" s="129">
        <f t="shared" ref="H11:J11" si="0">G12</f>
        <v>-15439.925907183988</v>
      </c>
      <c r="I11" s="129">
        <f t="shared" si="0"/>
        <v>-27069.102043167604</v>
      </c>
      <c r="J11" s="129">
        <f t="shared" si="0"/>
        <v>-32133.915863896742</v>
      </c>
      <c r="K11" s="142">
        <f>G11</f>
        <v>1683.2600000000093</v>
      </c>
    </row>
    <row r="12" spans="1:11">
      <c r="A12" s="128" t="s">
        <v>134</v>
      </c>
      <c r="B12" s="129">
        <f>'Sept 2015 Projection'!F121</f>
        <v>79143.260000000009</v>
      </c>
      <c r="C12" s="129">
        <f>C11+C9</f>
        <v>40843.260000000009</v>
      </c>
      <c r="D12" s="129">
        <f>D11+D9</f>
        <v>20088.260000000009</v>
      </c>
      <c r="E12" s="129">
        <f>E9+D12</f>
        <v>1683.2600000000093</v>
      </c>
      <c r="F12" s="142">
        <f>E12</f>
        <v>1683.2600000000093</v>
      </c>
      <c r="G12" s="129">
        <f>G9+G11</f>
        <v>-15439.925907183988</v>
      </c>
      <c r="H12" s="129">
        <f t="shared" ref="H12:J12" si="1">H9+H11</f>
        <v>-27069.102043167604</v>
      </c>
      <c r="I12" s="129">
        <f t="shared" si="1"/>
        <v>-32133.915863896742</v>
      </c>
      <c r="J12" s="129">
        <f t="shared" si="1"/>
        <v>-30729.673144964803</v>
      </c>
      <c r="K12" s="142">
        <f>J12</f>
        <v>-30729.673144964803</v>
      </c>
    </row>
    <row r="13" spans="1:11">
      <c r="B13" s="129"/>
      <c r="C13" s="129"/>
      <c r="D13" s="129"/>
      <c r="E13" s="129"/>
      <c r="F13" s="129"/>
      <c r="G13" s="129"/>
      <c r="H13" s="129"/>
      <c r="I13" s="129"/>
      <c r="J13" s="129"/>
      <c r="K13" s="129"/>
    </row>
    <row r="14" spans="1:11">
      <c r="B14" s="129"/>
      <c r="C14" s="129"/>
      <c r="D14" s="129"/>
      <c r="E14" s="129"/>
      <c r="F14" s="129"/>
      <c r="G14" s="129"/>
      <c r="H14" s="129"/>
      <c r="I14" s="129"/>
      <c r="J14" s="129"/>
      <c r="K14" s="129"/>
    </row>
    <row r="15" spans="1:11">
      <c r="B15" s="129"/>
      <c r="C15" s="129"/>
      <c r="D15" s="129"/>
      <c r="E15" s="129"/>
      <c r="F15" s="129"/>
      <c r="G15" s="129"/>
      <c r="H15" s="129"/>
      <c r="I15" s="129"/>
      <c r="J15" s="129"/>
      <c r="K15" s="129"/>
    </row>
    <row r="16" spans="1:11" ht="15">
      <c r="A16" s="159" t="s">
        <v>142</v>
      </c>
      <c r="B16" s="161" t="s">
        <v>123</v>
      </c>
      <c r="C16" s="161"/>
      <c r="D16" s="161"/>
      <c r="E16" s="161"/>
      <c r="F16" s="155" t="s">
        <v>123</v>
      </c>
      <c r="G16" s="161" t="s">
        <v>124</v>
      </c>
      <c r="H16" s="161"/>
      <c r="I16" s="161"/>
      <c r="J16" s="161"/>
      <c r="K16" s="158" t="s">
        <v>124</v>
      </c>
    </row>
    <row r="17" spans="1:11" ht="14">
      <c r="B17" s="154" t="s">
        <v>125</v>
      </c>
      <c r="C17" s="154" t="s">
        <v>126</v>
      </c>
      <c r="D17" s="154" t="s">
        <v>127</v>
      </c>
      <c r="E17" s="154" t="s">
        <v>128</v>
      </c>
      <c r="F17" s="156"/>
      <c r="G17" s="154" t="s">
        <v>125</v>
      </c>
      <c r="H17" s="154" t="s">
        <v>126</v>
      </c>
      <c r="I17" s="154" t="s">
        <v>127</v>
      </c>
      <c r="J17" s="154" t="s">
        <v>128</v>
      </c>
      <c r="K17" s="130"/>
    </row>
    <row r="18" spans="1:11">
      <c r="B18" s="125">
        <v>42248</v>
      </c>
      <c r="C18" s="125">
        <v>42339</v>
      </c>
      <c r="D18" s="125">
        <v>42430</v>
      </c>
      <c r="E18" s="125">
        <v>42522</v>
      </c>
      <c r="F18" s="157"/>
      <c r="G18" s="125">
        <v>42614</v>
      </c>
      <c r="H18" s="125">
        <v>42705</v>
      </c>
      <c r="I18" s="125">
        <v>42795</v>
      </c>
      <c r="J18" s="125">
        <v>42887</v>
      </c>
      <c r="K18" s="157"/>
    </row>
    <row r="19" spans="1:11">
      <c r="A19" s="127" t="s">
        <v>129</v>
      </c>
      <c r="F19" s="130"/>
      <c r="K19" s="130"/>
    </row>
    <row r="20" spans="1:11" ht="14" customHeight="1">
      <c r="A20" s="128" t="s">
        <v>130</v>
      </c>
      <c r="B20" s="129">
        <v>-30318.959440000002</v>
      </c>
      <c r="C20" s="129">
        <v>-25487.482105612806</v>
      </c>
      <c r="D20" s="129">
        <v>-19559.698654162548</v>
      </c>
      <c r="E20" s="129">
        <v>-12713.057595067236</v>
      </c>
      <c r="F20" s="142">
        <v>-88079.197794842592</v>
      </c>
      <c r="G20" s="129">
        <v>-12399.69903263879</v>
      </c>
      <c r="H20" s="129">
        <v>-7761.3583642607045</v>
      </c>
      <c r="I20" s="129">
        <v>-2672.922125580837</v>
      </c>
      <c r="J20" s="129">
        <v>2909.9458087699895</v>
      </c>
      <c r="K20" s="142">
        <v>-19924.033713710342</v>
      </c>
    </row>
    <row r="21" spans="1:11">
      <c r="A21" s="127" t="s">
        <v>131</v>
      </c>
      <c r="B21" s="129">
        <v>-1419.5866666666668</v>
      </c>
      <c r="C21" s="129">
        <v>-142.9176695466665</v>
      </c>
      <c r="D21" s="129">
        <v>-160.7629414369419</v>
      </c>
      <c r="E21" s="129">
        <v>-180.83644535652456</v>
      </c>
      <c r="F21" s="142">
        <v>-1904.1037230067998</v>
      </c>
      <c r="G21" s="129">
        <v>-214.56380726952125</v>
      </c>
      <c r="H21" s="129">
        <v>-246.33030360602243</v>
      </c>
      <c r="I21" s="129">
        <v>-275.97318698315667</v>
      </c>
      <c r="J21" s="129">
        <v>-309.24915832754186</v>
      </c>
      <c r="K21" s="142">
        <v>-1046.1164561862422</v>
      </c>
    </row>
    <row r="22" spans="1:11">
      <c r="B22" s="129">
        <v>12531.516666666666</v>
      </c>
      <c r="C22" s="129">
        <v>0</v>
      </c>
      <c r="D22" s="129">
        <v>0</v>
      </c>
      <c r="E22" s="129">
        <v>8.3333333350310568E-3</v>
      </c>
      <c r="F22" s="142">
        <v>12531.525000000001</v>
      </c>
      <c r="G22" s="129">
        <v>1677.4845833333311</v>
      </c>
      <c r="H22" s="129">
        <v>0</v>
      </c>
      <c r="I22" s="129">
        <v>0</v>
      </c>
      <c r="J22" s="129">
        <v>0</v>
      </c>
      <c r="K22" s="142">
        <v>1677.4845833333311</v>
      </c>
    </row>
    <row r="23" spans="1:11" ht="14" thickBot="1">
      <c r="A23" s="127" t="s">
        <v>132</v>
      </c>
      <c r="B23" s="151">
        <v>-19207.029440000002</v>
      </c>
      <c r="C23" s="151">
        <v>-25630.399775159472</v>
      </c>
      <c r="D23" s="151">
        <v>-19720.461595599489</v>
      </c>
      <c r="E23" s="151">
        <v>-12893.860707090425</v>
      </c>
      <c r="F23" s="152">
        <v>-77451.751517849392</v>
      </c>
      <c r="G23" s="151">
        <v>-10936.759506574981</v>
      </c>
      <c r="H23" s="151">
        <v>-8007.6699178667268</v>
      </c>
      <c r="I23" s="151">
        <v>-2948.8765625639935</v>
      </c>
      <c r="J23" s="151">
        <v>2600.7154004424478</v>
      </c>
      <c r="K23" s="152">
        <v>-19292.590586563252</v>
      </c>
    </row>
    <row r="24" spans="1:11" ht="14" thickTop="1">
      <c r="A24" s="127"/>
      <c r="B24" s="129"/>
      <c r="C24" s="129"/>
      <c r="D24" s="129"/>
      <c r="E24" s="129"/>
      <c r="F24" s="142"/>
      <c r="G24" s="129"/>
      <c r="H24" s="129"/>
      <c r="I24" s="129"/>
      <c r="J24" s="129"/>
      <c r="K24" s="142"/>
    </row>
    <row r="25" spans="1:11">
      <c r="A25" s="128" t="s">
        <v>133</v>
      </c>
      <c r="B25" s="129">
        <v>55690</v>
      </c>
      <c r="C25" s="129">
        <f>B26</f>
        <v>36482.970560000002</v>
      </c>
      <c r="D25" s="129">
        <f t="shared" ref="D25:E25" si="2">C26</f>
        <v>10852.570784840529</v>
      </c>
      <c r="E25" s="129">
        <f t="shared" si="2"/>
        <v>-8867.8908107589596</v>
      </c>
      <c r="F25" s="142">
        <v>55690</v>
      </c>
      <c r="G25" s="129">
        <f>F26</f>
        <v>-21761.751517849385</v>
      </c>
      <c r="H25" s="129">
        <f t="shared" ref="H25:J25" si="3">G26</f>
        <v>-32698.511024424366</v>
      </c>
      <c r="I25" s="129">
        <f t="shared" si="3"/>
        <v>-40706.180942291096</v>
      </c>
      <c r="J25" s="129">
        <f t="shared" si="3"/>
        <v>-43655.057504855089</v>
      </c>
      <c r="K25" s="142">
        <f>G25</f>
        <v>-21761.751517849385</v>
      </c>
    </row>
    <row r="26" spans="1:11">
      <c r="A26" s="128" t="s">
        <v>134</v>
      </c>
      <c r="B26" s="129">
        <f>B25+B23</f>
        <v>36482.970560000002</v>
      </c>
      <c r="C26" s="129">
        <f>C25+C23</f>
        <v>10852.570784840529</v>
      </c>
      <c r="D26" s="129">
        <f t="shared" ref="D26:E26" si="4">D25+D23</f>
        <v>-8867.8908107589596</v>
      </c>
      <c r="E26" s="129">
        <f t="shared" si="4"/>
        <v>-21761.751517849385</v>
      </c>
      <c r="F26" s="142">
        <f>E26</f>
        <v>-21761.751517849385</v>
      </c>
      <c r="G26" s="129">
        <f>G25+G23</f>
        <v>-32698.511024424366</v>
      </c>
      <c r="H26" s="129">
        <f t="shared" ref="H26:J26" si="5">H25+H23</f>
        <v>-40706.180942291096</v>
      </c>
      <c r="I26" s="129">
        <f t="shared" si="5"/>
        <v>-43655.057504855089</v>
      </c>
      <c r="J26" s="129">
        <f t="shared" si="5"/>
        <v>-41054.342104412644</v>
      </c>
      <c r="K26" s="142">
        <f>J26</f>
        <v>-41054.342104412644</v>
      </c>
    </row>
    <row r="27" spans="1:11">
      <c r="A27" s="127"/>
      <c r="B27" s="129"/>
      <c r="C27" s="129"/>
      <c r="D27" s="129"/>
      <c r="E27" s="129"/>
      <c r="F27" s="129"/>
      <c r="G27" s="129"/>
      <c r="H27" s="129"/>
      <c r="I27" s="129"/>
      <c r="J27" s="129"/>
      <c r="K27" s="129"/>
    </row>
  </sheetData>
  <mergeCells count="4">
    <mergeCell ref="B3:E3"/>
    <mergeCell ref="G3:J3"/>
    <mergeCell ref="B16:E16"/>
    <mergeCell ref="G16:J16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V148"/>
  <sheetViews>
    <sheetView tabSelected="1" workbookViewId="0">
      <pane xSplit="1" ySplit="2" topLeftCell="B58" activePane="bottomRight" state="frozen"/>
      <selection pane="topRight" activeCell="B1" sqref="B1"/>
      <selection pane="bottomLeft" activeCell="A3" sqref="A3"/>
      <selection pane="bottomRight" activeCell="A77" sqref="A77"/>
    </sheetView>
  </sheetViews>
  <sheetFormatPr baseColWidth="10" defaultRowHeight="13" outlineLevelRow="1" x14ac:dyDescent="0"/>
  <cols>
    <col min="1" max="1" width="48.28515625" customWidth="1"/>
    <col min="2" max="2" width="10.140625" customWidth="1"/>
    <col min="3" max="3" width="9.28515625" customWidth="1"/>
    <col min="4" max="15" width="8.28515625" style="5" customWidth="1"/>
    <col min="16" max="17" width="12.28515625" style="5" customWidth="1"/>
    <col min="18" max="18" width="12.28515625" style="103" customWidth="1"/>
    <col min="19" max="19" width="8.5703125" customWidth="1"/>
    <col min="20" max="20" width="9" customWidth="1"/>
    <col min="21" max="21" width="8.28515625" customWidth="1"/>
    <col min="22" max="22" width="8.5703125" customWidth="1"/>
    <col min="23" max="23" width="8.7109375" customWidth="1"/>
    <col min="24" max="24" width="8.85546875" customWidth="1"/>
    <col min="25" max="25" width="8.140625" customWidth="1"/>
    <col min="26" max="26" width="8.42578125" customWidth="1"/>
    <col min="27" max="27" width="9" customWidth="1"/>
    <col min="28" max="28" width="8.7109375" customWidth="1"/>
    <col min="29" max="29" width="8.140625" customWidth="1"/>
    <col min="30" max="30" width="8.28515625" customWidth="1"/>
    <col min="31" max="31" width="16.42578125" customWidth="1"/>
  </cols>
  <sheetData>
    <row r="1" spans="1:33" ht="15">
      <c r="D1" s="162" t="s">
        <v>61</v>
      </c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54" t="s">
        <v>74</v>
      </c>
      <c r="Q1" s="55" t="s">
        <v>75</v>
      </c>
      <c r="R1" s="99"/>
      <c r="S1" s="163" t="s">
        <v>62</v>
      </c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54" t="s">
        <v>74</v>
      </c>
    </row>
    <row r="2" spans="1:33" ht="14">
      <c r="D2" s="6" t="s">
        <v>24</v>
      </c>
      <c r="E2" s="6" t="s">
        <v>8</v>
      </c>
      <c r="F2" s="6" t="s">
        <v>28</v>
      </c>
      <c r="G2" s="6" t="s">
        <v>2</v>
      </c>
      <c r="H2" s="6" t="s">
        <v>3</v>
      </c>
      <c r="I2" s="6" t="s">
        <v>1</v>
      </c>
      <c r="J2" s="6" t="s">
        <v>4</v>
      </c>
      <c r="K2" s="6" t="s">
        <v>5</v>
      </c>
      <c r="L2" s="6" t="s">
        <v>6</v>
      </c>
      <c r="M2" s="6" t="s">
        <v>7</v>
      </c>
      <c r="N2" s="6" t="s">
        <v>21</v>
      </c>
      <c r="O2" s="6" t="s">
        <v>22</v>
      </c>
      <c r="P2" s="6"/>
      <c r="Q2" s="6"/>
      <c r="R2" s="100"/>
      <c r="S2" s="6" t="s">
        <v>59</v>
      </c>
      <c r="T2" s="6" t="s">
        <v>8</v>
      </c>
      <c r="U2" s="6" t="s">
        <v>60</v>
      </c>
      <c r="V2" s="6" t="s">
        <v>2</v>
      </c>
      <c r="W2" s="6" t="s">
        <v>3</v>
      </c>
      <c r="X2" s="6" t="s">
        <v>1</v>
      </c>
      <c r="Y2" s="6" t="s">
        <v>4</v>
      </c>
      <c r="Z2" s="6" t="s">
        <v>5</v>
      </c>
      <c r="AA2" s="6" t="s">
        <v>6</v>
      </c>
      <c r="AB2" s="6" t="s">
        <v>7</v>
      </c>
      <c r="AC2" s="6" t="s">
        <v>21</v>
      </c>
      <c r="AD2" s="6" t="s">
        <v>22</v>
      </c>
      <c r="AE2" s="6"/>
    </row>
    <row r="3" spans="1:33" ht="14">
      <c r="A3" s="30" t="s">
        <v>36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101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</row>
    <row r="4" spans="1:33" ht="14">
      <c r="A4" s="2" t="s">
        <v>20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00"/>
    </row>
    <row r="5" spans="1:33" ht="14" outlineLevel="1">
      <c r="A5" s="3" t="s">
        <v>70</v>
      </c>
      <c r="D5"/>
      <c r="E5"/>
      <c r="F5">
        <v>10000</v>
      </c>
      <c r="G5"/>
      <c r="H5" s="12"/>
      <c r="I5" s="12"/>
      <c r="J5" s="12"/>
      <c r="K5" s="12"/>
      <c r="L5" s="12"/>
      <c r="M5" s="12"/>
      <c r="N5" s="12"/>
      <c r="O5" s="12"/>
      <c r="P5" s="12">
        <f>SUM(D5:O5)</f>
        <v>10000</v>
      </c>
      <c r="Q5" s="12"/>
      <c r="R5" s="100"/>
    </row>
    <row r="6" spans="1:33" s="19" customFormat="1" ht="14" outlineLevel="1">
      <c r="A6" s="4" t="s">
        <v>49</v>
      </c>
      <c r="B6"/>
      <c r="C6"/>
      <c r="D6" s="76">
        <v>145.09</v>
      </c>
      <c r="E6" s="76">
        <v>126.82</v>
      </c>
      <c r="F6" s="9">
        <v>100</v>
      </c>
      <c r="G6" s="9">
        <v>100</v>
      </c>
      <c r="H6" s="13">
        <v>100</v>
      </c>
      <c r="I6" s="13">
        <v>100</v>
      </c>
      <c r="J6" s="13">
        <v>100</v>
      </c>
      <c r="K6" s="13">
        <v>100</v>
      </c>
      <c r="L6" s="13">
        <v>100</v>
      </c>
      <c r="M6" s="13">
        <v>100</v>
      </c>
      <c r="N6" s="13">
        <v>100</v>
      </c>
      <c r="O6" s="13">
        <v>100</v>
      </c>
      <c r="P6" s="12">
        <f>SUM(D6:O6)</f>
        <v>1271.9099999999999</v>
      </c>
      <c r="Q6" s="13"/>
      <c r="R6" s="102"/>
      <c r="S6" s="9">
        <v>100</v>
      </c>
      <c r="T6" s="9">
        <v>100</v>
      </c>
      <c r="U6" s="9">
        <v>100</v>
      </c>
      <c r="V6" s="9">
        <v>100</v>
      </c>
      <c r="W6" s="9">
        <v>100</v>
      </c>
      <c r="X6" s="9">
        <v>100</v>
      </c>
      <c r="Y6" s="9">
        <v>100</v>
      </c>
      <c r="Z6" s="9">
        <v>100</v>
      </c>
      <c r="AA6" s="9">
        <v>100</v>
      </c>
      <c r="AB6" s="9">
        <v>100</v>
      </c>
      <c r="AC6" s="9">
        <v>100</v>
      </c>
      <c r="AD6" s="9">
        <v>100</v>
      </c>
      <c r="AE6" s="9"/>
    </row>
    <row r="7" spans="1:33" ht="14" outlineLevel="1">
      <c r="A7" s="4" t="s">
        <v>79</v>
      </c>
      <c r="D7" s="75"/>
      <c r="E7" s="78"/>
      <c r="F7" s="8">
        <v>0</v>
      </c>
      <c r="G7" s="8">
        <v>5000</v>
      </c>
      <c r="H7" s="12"/>
      <c r="J7" s="12">
        <v>5000</v>
      </c>
      <c r="L7" s="12"/>
      <c r="M7" s="12">
        <v>5000</v>
      </c>
      <c r="N7" s="12"/>
      <c r="O7" s="12"/>
      <c r="P7" s="12">
        <f t="shared" ref="P7:P9" si="0">SUM(D7:O7)</f>
        <v>15000</v>
      </c>
      <c r="Q7" s="12"/>
      <c r="R7" s="100"/>
      <c r="S7">
        <v>5000</v>
      </c>
      <c r="V7">
        <v>5000</v>
      </c>
      <c r="Y7">
        <v>5000</v>
      </c>
      <c r="AB7">
        <v>5000</v>
      </c>
    </row>
    <row r="8" spans="1:33" s="8" customFormat="1" ht="14" outlineLevel="1">
      <c r="A8" s="11" t="s">
        <v>80</v>
      </c>
      <c r="D8" s="75"/>
      <c r="E8" s="89">
        <v>380.61</v>
      </c>
      <c r="F8" s="90">
        <v>508.63</v>
      </c>
      <c r="G8">
        <v>724</v>
      </c>
      <c r="H8" s="5">
        <v>928</v>
      </c>
      <c r="I8" s="5">
        <v>1143</v>
      </c>
      <c r="J8" s="5">
        <v>1368</v>
      </c>
      <c r="K8" s="5">
        <v>1604</v>
      </c>
      <c r="L8" s="5">
        <v>1852</v>
      </c>
      <c r="M8" s="5">
        <v>2113</v>
      </c>
      <c r="N8" s="5">
        <v>2387</v>
      </c>
      <c r="O8" s="5">
        <v>2674</v>
      </c>
      <c r="P8" s="12">
        <f>SUM(D8:O8)</f>
        <v>15682.24</v>
      </c>
      <c r="Q8" s="5"/>
      <c r="R8" s="103"/>
      <c r="S8" s="95">
        <v>3156.3635164857778</v>
      </c>
      <c r="T8" s="95">
        <v>3574.4240918516753</v>
      </c>
      <c r="U8" s="95">
        <v>4005.0264844785497</v>
      </c>
      <c r="V8" s="95">
        <v>4448.5469488842309</v>
      </c>
      <c r="W8" s="95">
        <v>4905.3730272220819</v>
      </c>
      <c r="X8" s="95">
        <v>5375.9038879100699</v>
      </c>
      <c r="Y8" s="95">
        <v>5860.550674418696</v>
      </c>
      <c r="Z8" s="95">
        <v>6359.7368645225815</v>
      </c>
      <c r="AA8" s="95">
        <v>6873.8986403295821</v>
      </c>
      <c r="AB8" s="95">
        <v>7403.4852694107949</v>
      </c>
      <c r="AC8" s="95">
        <v>7948.9594973644444</v>
      </c>
      <c r="AD8" s="95">
        <v>8510.7979521567013</v>
      </c>
    </row>
    <row r="9" spans="1:33" s="4" customFormat="1" ht="14">
      <c r="A9" s="10" t="s">
        <v>17</v>
      </c>
      <c r="B9" s="10"/>
      <c r="C9" s="10"/>
      <c r="D9" s="77">
        <f>SUM(D6:D8)</f>
        <v>145.09</v>
      </c>
      <c r="E9" s="77">
        <f t="shared" ref="E9:O9" si="1">SUM(E5:E8)</f>
        <v>507.43</v>
      </c>
      <c r="F9" s="14">
        <f t="shared" si="1"/>
        <v>10608.63</v>
      </c>
      <c r="G9" s="14">
        <f t="shared" si="1"/>
        <v>5824</v>
      </c>
      <c r="H9" s="14">
        <f t="shared" si="1"/>
        <v>1028</v>
      </c>
      <c r="I9" s="14">
        <f t="shared" si="1"/>
        <v>1243</v>
      </c>
      <c r="J9" s="14">
        <f t="shared" si="1"/>
        <v>6468</v>
      </c>
      <c r="K9" s="14">
        <f t="shared" si="1"/>
        <v>1704</v>
      </c>
      <c r="L9" s="14">
        <f t="shared" si="1"/>
        <v>1952</v>
      </c>
      <c r="M9" s="14">
        <f t="shared" si="1"/>
        <v>7213</v>
      </c>
      <c r="N9" s="14">
        <f t="shared" si="1"/>
        <v>2487</v>
      </c>
      <c r="O9" s="14">
        <f t="shared" si="1"/>
        <v>2774</v>
      </c>
      <c r="P9" s="29">
        <f t="shared" si="0"/>
        <v>41954.15</v>
      </c>
      <c r="Q9" s="14"/>
      <c r="R9" s="104"/>
      <c r="S9" s="14">
        <f t="shared" ref="S9:AD9" si="2">SUM(S5:S8)</f>
        <v>8256.3635164857769</v>
      </c>
      <c r="T9" s="14">
        <f t="shared" si="2"/>
        <v>3674.4240918516753</v>
      </c>
      <c r="U9" s="14">
        <f t="shared" si="2"/>
        <v>4105.0264844785497</v>
      </c>
      <c r="V9" s="14">
        <f t="shared" si="2"/>
        <v>9548.5469488842318</v>
      </c>
      <c r="W9" s="14">
        <f t="shared" si="2"/>
        <v>5005.3730272220819</v>
      </c>
      <c r="X9" s="14">
        <f t="shared" si="2"/>
        <v>5475.9038879100699</v>
      </c>
      <c r="Y9" s="14">
        <f t="shared" si="2"/>
        <v>10960.550674418697</v>
      </c>
      <c r="Z9" s="14">
        <f t="shared" si="2"/>
        <v>6459.7368645225815</v>
      </c>
      <c r="AA9" s="14">
        <f t="shared" si="2"/>
        <v>6973.8986403295821</v>
      </c>
      <c r="AB9" s="14">
        <f t="shared" si="2"/>
        <v>12503.485269410794</v>
      </c>
      <c r="AC9" s="14">
        <f t="shared" si="2"/>
        <v>8048.9594973644444</v>
      </c>
      <c r="AD9" s="14">
        <f t="shared" si="2"/>
        <v>8610.7979521567013</v>
      </c>
      <c r="AE9" s="29">
        <f>SUM(S9:AD9)</f>
        <v>89623.066855035198</v>
      </c>
    </row>
    <row r="10" spans="1:33" ht="14">
      <c r="A10" s="1"/>
      <c r="D10" s="78"/>
      <c r="E10" s="78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00"/>
    </row>
    <row r="11" spans="1:33" s="8" customFormat="1" ht="14">
      <c r="A11" s="7" t="s">
        <v>83</v>
      </c>
      <c r="B11" s="7"/>
      <c r="C11" s="7"/>
      <c r="D11" s="79"/>
      <c r="E11" s="79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05"/>
    </row>
    <row r="12" spans="1:33" s="8" customFormat="1" ht="14" hidden="1" outlineLevel="1">
      <c r="A12" s="1" t="s">
        <v>77</v>
      </c>
      <c r="B12" s="7"/>
      <c r="C12" s="7"/>
      <c r="D12" s="80">
        <f>SUM(D13:D17)</f>
        <v>10455</v>
      </c>
      <c r="E12" s="80">
        <v>477.27</v>
      </c>
      <c r="F12" s="46">
        <f>SUM(F13:F17)</f>
        <v>3952</v>
      </c>
      <c r="G12" s="46">
        <f t="shared" ref="G12:O12" si="3">SUM(G13:G17)</f>
        <v>3952</v>
      </c>
      <c r="H12" s="46">
        <f t="shared" si="3"/>
        <v>3952</v>
      </c>
      <c r="I12" s="46">
        <f t="shared" si="3"/>
        <v>988</v>
      </c>
      <c r="J12" s="46">
        <f t="shared" si="3"/>
        <v>988</v>
      </c>
      <c r="K12" s="46">
        <f t="shared" si="3"/>
        <v>988</v>
      </c>
      <c r="L12" s="46">
        <f t="shared" si="3"/>
        <v>988</v>
      </c>
      <c r="M12" s="46">
        <f t="shared" si="3"/>
        <v>988</v>
      </c>
      <c r="N12" s="46">
        <f t="shared" si="3"/>
        <v>988</v>
      </c>
      <c r="O12" s="46">
        <f t="shared" si="3"/>
        <v>988</v>
      </c>
      <c r="P12" s="12">
        <f t="shared" ref="P12:P32" si="4">SUM(D12:O12)</f>
        <v>29704.27</v>
      </c>
      <c r="Q12" s="15"/>
      <c r="R12" s="105"/>
      <c r="S12" s="16">
        <f>SUM(S13:S17)</f>
        <v>988</v>
      </c>
      <c r="T12" s="16">
        <f t="shared" ref="T12:AD12" si="5">SUM(T13:T17)</f>
        <v>988</v>
      </c>
      <c r="U12" s="16">
        <f t="shared" si="5"/>
        <v>988</v>
      </c>
      <c r="V12" s="16">
        <f t="shared" si="5"/>
        <v>988</v>
      </c>
      <c r="W12" s="16">
        <f t="shared" si="5"/>
        <v>988</v>
      </c>
      <c r="X12" s="16">
        <f t="shared" si="5"/>
        <v>988</v>
      </c>
      <c r="Y12" s="16">
        <f t="shared" si="5"/>
        <v>988</v>
      </c>
      <c r="Z12" s="16">
        <f t="shared" si="5"/>
        <v>988</v>
      </c>
      <c r="AA12" s="16">
        <f t="shared" si="5"/>
        <v>988</v>
      </c>
      <c r="AB12" s="16">
        <f t="shared" si="5"/>
        <v>988</v>
      </c>
      <c r="AC12" s="16">
        <f t="shared" si="5"/>
        <v>988</v>
      </c>
      <c r="AD12" s="16">
        <f t="shared" si="5"/>
        <v>988</v>
      </c>
      <c r="AE12" s="12">
        <f>SUM(S12:AD12)</f>
        <v>11856</v>
      </c>
    </row>
    <row r="13" spans="1:33" ht="14" hidden="1" outlineLevel="1">
      <c r="A13" s="59" t="s">
        <v>84</v>
      </c>
      <c r="B13" t="s">
        <v>27</v>
      </c>
      <c r="C13">
        <v>0.2</v>
      </c>
      <c r="D13" s="81">
        <v>375</v>
      </c>
      <c r="E13" s="81"/>
      <c r="F13" s="61">
        <f>$C$13*Rates!$F$10/12</f>
        <v>988</v>
      </c>
      <c r="G13" s="61">
        <f>$C$13*Rates!$F$10/12</f>
        <v>988</v>
      </c>
      <c r="H13" s="61">
        <f>$C$13*Rates!$F$10/12</f>
        <v>988</v>
      </c>
      <c r="I13" s="61">
        <f>$C$13*Rates!$F$10/12</f>
        <v>988</v>
      </c>
      <c r="J13" s="61">
        <f>$C$13*Rates!$F$10/12</f>
        <v>988</v>
      </c>
      <c r="K13" s="61">
        <f>$C$13*Rates!$F$10/12</f>
        <v>988</v>
      </c>
      <c r="L13" s="61">
        <f>$C$13*Rates!$F$10/12</f>
        <v>988</v>
      </c>
      <c r="M13" s="61">
        <f>$C$13*Rates!$F$10/12</f>
        <v>988</v>
      </c>
      <c r="N13" s="61">
        <f>$C$13*Rates!$F$10/12</f>
        <v>988</v>
      </c>
      <c r="O13" s="61">
        <f>$C$13*Rates!$F$10/12</f>
        <v>988</v>
      </c>
      <c r="P13" s="12"/>
      <c r="Q13" s="17"/>
      <c r="R13" s="106">
        <v>0.2</v>
      </c>
      <c r="S13" s="61">
        <f>$R$13*Rates!$F$10/12</f>
        <v>988</v>
      </c>
      <c r="T13" s="61">
        <f>$R$13*Rates!$F$10/12</f>
        <v>988</v>
      </c>
      <c r="U13" s="61">
        <f>$R$13*Rates!$F$10/12</f>
        <v>988</v>
      </c>
      <c r="V13" s="61">
        <f>$R$13*Rates!$F$10/12</f>
        <v>988</v>
      </c>
      <c r="W13" s="61">
        <f>$R$13*Rates!$F$10/12</f>
        <v>988</v>
      </c>
      <c r="X13" s="61">
        <f>$R$13*Rates!$F$10/12</f>
        <v>988</v>
      </c>
      <c r="Y13" s="61">
        <f>$R$13*Rates!$F$10/12</f>
        <v>988</v>
      </c>
      <c r="Z13" s="61">
        <f>$R$13*Rates!$F$10/12</f>
        <v>988</v>
      </c>
      <c r="AA13" s="61">
        <f>$R$13*Rates!$F$10/12</f>
        <v>988</v>
      </c>
      <c r="AB13" s="61">
        <f>$R$13*Rates!$F$10/12</f>
        <v>988</v>
      </c>
      <c r="AC13" s="61">
        <f>$R$13*Rates!$F$10/12</f>
        <v>988</v>
      </c>
      <c r="AD13" s="61">
        <f>$R$13*Rates!$F$10/12</f>
        <v>988</v>
      </c>
      <c r="AE13" s="4"/>
    </row>
    <row r="14" spans="1:33" ht="14" hidden="1" outlineLevel="1">
      <c r="A14" s="59" t="s">
        <v>85</v>
      </c>
      <c r="B14" t="s">
        <v>12</v>
      </c>
      <c r="C14">
        <v>0.2</v>
      </c>
      <c r="D14" s="81">
        <v>5040</v>
      </c>
      <c r="E14" s="81"/>
      <c r="F14" s="61">
        <f>$C$13*Rates!$F$10/12</f>
        <v>988</v>
      </c>
      <c r="G14" s="61">
        <v>988</v>
      </c>
      <c r="H14" s="61">
        <v>988</v>
      </c>
      <c r="I14" s="61"/>
      <c r="J14" s="61"/>
      <c r="K14" s="61"/>
      <c r="L14" s="61"/>
      <c r="M14" s="61"/>
      <c r="N14" s="61"/>
      <c r="O14" s="61"/>
      <c r="P14" s="12"/>
      <c r="Q14" s="17"/>
      <c r="R14" s="106"/>
      <c r="AE14" s="4"/>
    </row>
    <row r="15" spans="1:33" s="8" customFormat="1" ht="14" hidden="1" outlineLevel="1">
      <c r="A15" s="59" t="s">
        <v>86</v>
      </c>
      <c r="B15" t="s">
        <v>63</v>
      </c>
      <c r="C15">
        <v>0.2</v>
      </c>
      <c r="D15" s="81"/>
      <c r="E15" s="81"/>
      <c r="F15" s="61">
        <v>988</v>
      </c>
      <c r="G15" s="61">
        <v>988</v>
      </c>
      <c r="H15" s="61">
        <v>988</v>
      </c>
      <c r="I15" s="61"/>
      <c r="J15" s="61"/>
      <c r="K15" s="61"/>
      <c r="L15" s="61"/>
      <c r="M15" s="61"/>
      <c r="N15" s="61"/>
      <c r="O15" s="61"/>
      <c r="P15" s="12"/>
      <c r="Q15" s="17"/>
      <c r="R15" s="106"/>
      <c r="AE15" s="9"/>
    </row>
    <row r="16" spans="1:33" s="8" customFormat="1" ht="14" hidden="1" outlineLevel="1">
      <c r="A16" s="59" t="s">
        <v>86</v>
      </c>
      <c r="B16" t="s">
        <v>12</v>
      </c>
      <c r="C16">
        <v>0.2</v>
      </c>
      <c r="D16" s="81"/>
      <c r="E16" s="81"/>
      <c r="F16" s="61">
        <v>988</v>
      </c>
      <c r="G16" s="61">
        <v>988</v>
      </c>
      <c r="H16" s="61">
        <v>988</v>
      </c>
      <c r="I16" s="61"/>
      <c r="J16" s="61"/>
      <c r="K16" s="61"/>
      <c r="L16" s="61"/>
      <c r="M16" s="61"/>
      <c r="N16" s="61"/>
      <c r="O16" s="61"/>
      <c r="P16" s="12"/>
      <c r="Q16" s="17"/>
      <c r="R16" s="106"/>
      <c r="AE16" s="9"/>
    </row>
    <row r="17" spans="1:31" s="8" customFormat="1" ht="14" hidden="1" outlineLevel="1">
      <c r="A17" s="59" t="s">
        <v>112</v>
      </c>
      <c r="B17"/>
      <c r="C17"/>
      <c r="D17" s="81">
        <v>5040</v>
      </c>
      <c r="E17" s="8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2"/>
      <c r="Q17" s="17"/>
      <c r="R17" s="106"/>
      <c r="AE17" s="9"/>
    </row>
    <row r="18" spans="1:31" s="8" customFormat="1" ht="14" hidden="1" outlineLevel="1">
      <c r="A18" s="4" t="s">
        <v>42</v>
      </c>
      <c r="B18" s="20"/>
      <c r="C18" s="21"/>
      <c r="D18" s="82">
        <v>113.98</v>
      </c>
      <c r="E18" s="82">
        <v>177.27</v>
      </c>
      <c r="G18" s="22">
        <v>0</v>
      </c>
      <c r="H18" s="22">
        <v>1000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12">
        <f>SUM(D18:O18)</f>
        <v>1291.25</v>
      </c>
      <c r="Q18" s="22"/>
      <c r="R18" s="107"/>
      <c r="S18" s="92">
        <v>500</v>
      </c>
      <c r="T18" s="92">
        <v>500</v>
      </c>
      <c r="U18" s="92">
        <v>500</v>
      </c>
      <c r="V18" s="92">
        <v>500</v>
      </c>
      <c r="W18" s="92">
        <v>500</v>
      </c>
      <c r="X18" s="92">
        <v>500</v>
      </c>
      <c r="Y18" s="92">
        <v>500</v>
      </c>
      <c r="Z18" s="92">
        <v>500</v>
      </c>
      <c r="AA18" s="92">
        <v>500</v>
      </c>
      <c r="AB18" s="92">
        <v>500</v>
      </c>
      <c r="AC18" s="92">
        <v>500</v>
      </c>
      <c r="AD18" s="92">
        <v>500</v>
      </c>
      <c r="AE18" s="12">
        <f>SUM(S18:AD18)</f>
        <v>6000</v>
      </c>
    </row>
    <row r="19" spans="1:31" ht="14" hidden="1" outlineLevel="1">
      <c r="A19" s="60" t="s">
        <v>87</v>
      </c>
      <c r="D19" s="83">
        <v>2040</v>
      </c>
      <c r="E19" s="83">
        <v>2485.33</v>
      </c>
      <c r="F19" s="17">
        <f>SUM(F20:F22)</f>
        <v>5044</v>
      </c>
      <c r="G19" s="17">
        <f t="shared" ref="G19:O19" si="6">SUM(G20:G22)</f>
        <v>5044</v>
      </c>
      <c r="H19" s="17">
        <f t="shared" si="6"/>
        <v>5044</v>
      </c>
      <c r="I19" s="17">
        <f t="shared" si="6"/>
        <v>2964</v>
      </c>
      <c r="J19" s="17">
        <f t="shared" si="6"/>
        <v>988</v>
      </c>
      <c r="K19" s="17">
        <f t="shared" si="6"/>
        <v>988</v>
      </c>
      <c r="L19" s="17">
        <f t="shared" si="6"/>
        <v>988</v>
      </c>
      <c r="M19" s="17">
        <f t="shared" si="6"/>
        <v>988</v>
      </c>
      <c r="N19" s="17">
        <f t="shared" si="6"/>
        <v>988</v>
      </c>
      <c r="O19" s="17">
        <f t="shared" si="6"/>
        <v>988</v>
      </c>
      <c r="P19" s="12">
        <f>SUM(D19:O19)</f>
        <v>28549.33</v>
      </c>
      <c r="Q19" s="17"/>
      <c r="R19" s="106"/>
      <c r="S19" s="17">
        <f>SUM(S20:S22)</f>
        <v>2028</v>
      </c>
      <c r="T19" s="17">
        <f t="shared" ref="T19:AD19" si="7">SUM(T20:T22)</f>
        <v>2028</v>
      </c>
      <c r="U19" s="17">
        <f t="shared" si="7"/>
        <v>2028</v>
      </c>
      <c r="V19" s="17">
        <f t="shared" si="7"/>
        <v>2028</v>
      </c>
      <c r="W19" s="17">
        <f t="shared" si="7"/>
        <v>2028</v>
      </c>
      <c r="X19" s="17">
        <f t="shared" si="7"/>
        <v>2028</v>
      </c>
      <c r="Y19" s="17">
        <f t="shared" si="7"/>
        <v>2028</v>
      </c>
      <c r="Z19" s="17">
        <f t="shared" si="7"/>
        <v>2028</v>
      </c>
      <c r="AA19" s="17">
        <f t="shared" si="7"/>
        <v>2028</v>
      </c>
      <c r="AB19" s="17">
        <f t="shared" si="7"/>
        <v>2028</v>
      </c>
      <c r="AC19" s="17">
        <f t="shared" si="7"/>
        <v>2028</v>
      </c>
      <c r="AD19" s="17">
        <f t="shared" si="7"/>
        <v>2028</v>
      </c>
      <c r="AE19" s="12">
        <f>SUM(S19:AD19)</f>
        <v>24336</v>
      </c>
    </row>
    <row r="20" spans="1:31" ht="14" hidden="1" outlineLevel="1">
      <c r="A20" s="62" t="s">
        <v>88</v>
      </c>
      <c r="B20" t="s">
        <v>9</v>
      </c>
      <c r="C20">
        <v>0.2</v>
      </c>
      <c r="D20" s="81"/>
      <c r="E20" s="81"/>
      <c r="F20" s="61">
        <f>$C$74*Rates!$F$5/12</f>
        <v>2080</v>
      </c>
      <c r="G20" s="61">
        <f>$C$74*Rates!$F$5/12</f>
        <v>2080</v>
      </c>
      <c r="H20" s="61">
        <f>$C$74*Rates!$F$5/12</f>
        <v>2080</v>
      </c>
      <c r="I20" s="61"/>
      <c r="J20" s="61"/>
      <c r="K20" s="61"/>
      <c r="L20" s="61"/>
      <c r="M20" s="61"/>
      <c r="N20" s="61"/>
      <c r="O20" s="61"/>
      <c r="P20" s="12"/>
      <c r="Q20" s="17"/>
      <c r="R20" s="106">
        <v>0.1</v>
      </c>
      <c r="S20" s="61">
        <f>$R$20*Rates!$F$5/12</f>
        <v>1040</v>
      </c>
      <c r="T20" s="61">
        <f>$R$20*Rates!$F$5/12</f>
        <v>1040</v>
      </c>
      <c r="U20" s="61">
        <f>$R$20*Rates!$F$5/12</f>
        <v>1040</v>
      </c>
      <c r="V20" s="61">
        <f>$R$20*Rates!$F$5/12</f>
        <v>1040</v>
      </c>
      <c r="W20" s="61">
        <f>$R$20*Rates!$F$5/12</f>
        <v>1040</v>
      </c>
      <c r="X20" s="61">
        <f>$R$20*Rates!$F$5/12</f>
        <v>1040</v>
      </c>
      <c r="Y20" s="61">
        <f>$R$20*Rates!$F$5/12</f>
        <v>1040</v>
      </c>
      <c r="Z20" s="61">
        <f>$R$20*Rates!$F$5/12</f>
        <v>1040</v>
      </c>
      <c r="AA20" s="61">
        <f>$R$20*Rates!$F$5/12</f>
        <v>1040</v>
      </c>
      <c r="AB20" s="61">
        <f>$R$20*Rates!$F$5/12</f>
        <v>1040</v>
      </c>
      <c r="AC20" s="61">
        <f>$R$20*Rates!$F$5/12</f>
        <v>1040</v>
      </c>
      <c r="AD20" s="61">
        <f>$R$20*Rates!$F$5/12</f>
        <v>1040</v>
      </c>
      <c r="AE20" s="4"/>
    </row>
    <row r="21" spans="1:31" ht="14" hidden="1" outlineLevel="1">
      <c r="A21" s="59" t="s">
        <v>89</v>
      </c>
      <c r="B21" t="s">
        <v>26</v>
      </c>
      <c r="C21">
        <v>0.2</v>
      </c>
      <c r="D21" s="81"/>
      <c r="E21" s="81"/>
      <c r="F21" s="61">
        <f>$C$13*Rates!$F$10/12</f>
        <v>988</v>
      </c>
      <c r="G21" s="61">
        <f>$C$13*Rates!$F$10/12</f>
        <v>988</v>
      </c>
      <c r="H21" s="61">
        <f>$C$13*Rates!$F$10/12</f>
        <v>988</v>
      </c>
      <c r="I21" s="61">
        <f>$C$13*Rates!$F$10/12</f>
        <v>988</v>
      </c>
      <c r="J21" s="61">
        <f>$C$13*Rates!$F$10/12</f>
        <v>988</v>
      </c>
      <c r="K21" s="61">
        <f>$C$13*Rates!$F$10/12</f>
        <v>988</v>
      </c>
      <c r="L21" s="61">
        <f>$C$13*Rates!$F$10/12</f>
        <v>988</v>
      </c>
      <c r="M21" s="61">
        <f>$C$13*Rates!$F$10/12</f>
        <v>988</v>
      </c>
      <c r="N21" s="61">
        <f>$C$13*Rates!$F$10/12</f>
        <v>988</v>
      </c>
      <c r="O21" s="61">
        <f>$C$13*Rates!$F$10/12</f>
        <v>988</v>
      </c>
      <c r="P21" s="12"/>
      <c r="Q21" s="17"/>
      <c r="R21" s="106">
        <v>0.2</v>
      </c>
      <c r="S21" s="61">
        <f>$R$21*Rates!$F$10/12</f>
        <v>988</v>
      </c>
      <c r="T21" s="61">
        <f>$R$21*Rates!$F$10/12</f>
        <v>988</v>
      </c>
      <c r="U21" s="61">
        <f>$R$21*Rates!$F$10/12</f>
        <v>988</v>
      </c>
      <c r="V21" s="61">
        <f>$R$21*Rates!$F$10/12</f>
        <v>988</v>
      </c>
      <c r="W21" s="61">
        <f>$R$21*Rates!$F$10/12</f>
        <v>988</v>
      </c>
      <c r="X21" s="61">
        <f>$R$21*Rates!$F$10/12</f>
        <v>988</v>
      </c>
      <c r="Y21" s="61">
        <f>$R$21*Rates!$F$10/12</f>
        <v>988</v>
      </c>
      <c r="Z21" s="61">
        <f>$R$21*Rates!$F$10/12</f>
        <v>988</v>
      </c>
      <c r="AA21" s="61">
        <f>$R$21*Rates!$F$10/12</f>
        <v>988</v>
      </c>
      <c r="AB21" s="61">
        <f>$R$21*Rates!$F$10/12</f>
        <v>988</v>
      </c>
      <c r="AC21" s="61">
        <f>$R$21*Rates!$F$10/12</f>
        <v>988</v>
      </c>
      <c r="AD21" s="61">
        <f>$R$21*Rates!$F$10/12</f>
        <v>988</v>
      </c>
      <c r="AE21" s="4"/>
    </row>
    <row r="22" spans="1:31" s="8" customFormat="1" ht="14" hidden="1" outlineLevel="1">
      <c r="A22" s="59" t="s">
        <v>90</v>
      </c>
      <c r="B22" t="s">
        <v>23</v>
      </c>
      <c r="C22">
        <v>0.4</v>
      </c>
      <c r="D22" s="81"/>
      <c r="E22" s="81"/>
      <c r="F22" s="61">
        <f>988*2</f>
        <v>1976</v>
      </c>
      <c r="G22" s="61">
        <f>988*2</f>
        <v>1976</v>
      </c>
      <c r="H22" s="61">
        <f>988*2</f>
        <v>1976</v>
      </c>
      <c r="I22" s="61">
        <f>988*2</f>
        <v>1976</v>
      </c>
      <c r="J22" s="61"/>
      <c r="K22" s="61"/>
      <c r="L22" s="61"/>
      <c r="M22" s="61"/>
      <c r="N22" s="61"/>
      <c r="O22" s="61"/>
      <c r="P22" s="12"/>
      <c r="Q22" s="17"/>
      <c r="R22" s="106"/>
      <c r="AE22" s="9"/>
    </row>
    <row r="23" spans="1:31" s="8" customFormat="1" ht="14" hidden="1" outlineLevel="1">
      <c r="A23" s="4" t="s">
        <v>81</v>
      </c>
      <c r="B23" s="20"/>
      <c r="C23" s="21"/>
      <c r="D23" s="82">
        <v>1360.05</v>
      </c>
      <c r="E23" s="82"/>
      <c r="F23" s="22">
        <v>500</v>
      </c>
      <c r="G23" s="22">
        <v>500</v>
      </c>
      <c r="H23" s="22">
        <v>500</v>
      </c>
      <c r="I23" s="22">
        <v>500</v>
      </c>
      <c r="J23" s="22">
        <v>500</v>
      </c>
      <c r="K23" s="22">
        <v>500</v>
      </c>
      <c r="L23" s="22">
        <v>500</v>
      </c>
      <c r="M23" s="22">
        <v>500</v>
      </c>
      <c r="N23" s="22">
        <v>500</v>
      </c>
      <c r="O23" s="22">
        <v>500</v>
      </c>
      <c r="P23" s="12">
        <v>28549</v>
      </c>
      <c r="Q23" s="22"/>
      <c r="R23" s="107"/>
      <c r="S23" s="92">
        <v>500</v>
      </c>
      <c r="T23" s="97">
        <f>S23</f>
        <v>500</v>
      </c>
      <c r="U23" s="97">
        <f t="shared" ref="U23:AD23" si="8">T23</f>
        <v>500</v>
      </c>
      <c r="V23" s="97">
        <v>600</v>
      </c>
      <c r="W23" s="97">
        <v>600</v>
      </c>
      <c r="X23" s="97">
        <v>600</v>
      </c>
      <c r="Y23" s="97">
        <v>700</v>
      </c>
      <c r="Z23" s="97">
        <f t="shared" si="8"/>
        <v>700</v>
      </c>
      <c r="AA23" s="97">
        <f t="shared" si="8"/>
        <v>700</v>
      </c>
      <c r="AB23" s="97">
        <v>800</v>
      </c>
      <c r="AC23" s="97">
        <f t="shared" si="8"/>
        <v>800</v>
      </c>
      <c r="AD23" s="97">
        <f t="shared" si="8"/>
        <v>800</v>
      </c>
      <c r="AE23" s="12">
        <f>SUM(S23:AD23)</f>
        <v>7800</v>
      </c>
    </row>
    <row r="24" spans="1:31" hidden="1" outlineLevel="1">
      <c r="D24" s="84"/>
      <c r="E24" s="84"/>
      <c r="AE24" s="4"/>
    </row>
    <row r="25" spans="1:31" s="8" customFormat="1" ht="14" hidden="1" outlineLevel="1">
      <c r="A25" s="4" t="s">
        <v>78</v>
      </c>
      <c r="B25" s="20"/>
      <c r="C25" s="21"/>
      <c r="D25" s="82">
        <v>1200</v>
      </c>
      <c r="E25" s="82">
        <v>1200</v>
      </c>
      <c r="F25" s="22">
        <v>400</v>
      </c>
      <c r="G25" s="22">
        <v>400</v>
      </c>
      <c r="H25" s="22">
        <v>400</v>
      </c>
      <c r="I25" s="22">
        <v>400</v>
      </c>
      <c r="J25" s="22">
        <v>400</v>
      </c>
      <c r="K25" s="22">
        <v>400</v>
      </c>
      <c r="L25" s="22">
        <v>400</v>
      </c>
      <c r="M25" s="22">
        <v>400</v>
      </c>
      <c r="N25" s="22">
        <v>400</v>
      </c>
      <c r="O25" s="22">
        <v>400</v>
      </c>
      <c r="P25" s="12">
        <f t="shared" si="4"/>
        <v>6400</v>
      </c>
      <c r="Q25" s="22"/>
      <c r="R25" s="107"/>
      <c r="S25" s="92">
        <v>400</v>
      </c>
      <c r="T25" s="97">
        <f>S25</f>
        <v>400</v>
      </c>
      <c r="U25" s="97">
        <f>T25</f>
        <v>400</v>
      </c>
      <c r="V25" s="97">
        <v>600</v>
      </c>
      <c r="W25" s="97">
        <v>600</v>
      </c>
      <c r="X25" s="97">
        <v>600</v>
      </c>
      <c r="Y25" s="97">
        <v>600</v>
      </c>
      <c r="Z25" s="97">
        <v>600</v>
      </c>
      <c r="AA25" s="97">
        <v>600</v>
      </c>
      <c r="AB25" s="97">
        <v>600</v>
      </c>
      <c r="AC25" s="97">
        <v>600</v>
      </c>
      <c r="AD25" s="97">
        <v>600</v>
      </c>
      <c r="AE25" s="12">
        <f t="shared" ref="AE25:AE31" si="9">SUM(S25:AD25)</f>
        <v>6600</v>
      </c>
    </row>
    <row r="26" spans="1:31" s="8" customFormat="1" ht="14" hidden="1" outlineLevel="1">
      <c r="A26" s="11" t="s">
        <v>82</v>
      </c>
      <c r="B26" s="20"/>
      <c r="C26" s="21"/>
      <c r="D26" s="82">
        <v>117.54</v>
      </c>
      <c r="E26" s="82"/>
      <c r="F26" s="22">
        <v>200</v>
      </c>
      <c r="G26" s="22">
        <v>200</v>
      </c>
      <c r="H26" s="22">
        <v>200</v>
      </c>
      <c r="I26" s="22">
        <v>200</v>
      </c>
      <c r="J26" s="22">
        <v>200</v>
      </c>
      <c r="K26" s="22">
        <v>200</v>
      </c>
      <c r="L26" s="22">
        <v>200</v>
      </c>
      <c r="M26" s="22">
        <v>200</v>
      </c>
      <c r="N26" s="22">
        <v>200</v>
      </c>
      <c r="O26" s="22">
        <v>200</v>
      </c>
      <c r="P26" s="12">
        <f t="shared" si="4"/>
        <v>2117.54</v>
      </c>
      <c r="Q26" s="22"/>
      <c r="R26" s="107"/>
      <c r="S26" s="92">
        <v>300</v>
      </c>
      <c r="T26" s="97">
        <f>S26</f>
        <v>300</v>
      </c>
      <c r="U26" s="97">
        <f t="shared" ref="U26:AD26" si="10">T26</f>
        <v>300</v>
      </c>
      <c r="V26" s="97">
        <f t="shared" si="10"/>
        <v>300</v>
      </c>
      <c r="W26" s="97">
        <f t="shared" si="10"/>
        <v>300</v>
      </c>
      <c r="X26" s="97">
        <f t="shared" si="10"/>
        <v>300</v>
      </c>
      <c r="Y26" s="97">
        <f t="shared" si="10"/>
        <v>300</v>
      </c>
      <c r="Z26" s="97">
        <f t="shared" si="10"/>
        <v>300</v>
      </c>
      <c r="AA26" s="97">
        <f t="shared" si="10"/>
        <v>300</v>
      </c>
      <c r="AB26" s="97">
        <f t="shared" si="10"/>
        <v>300</v>
      </c>
      <c r="AC26" s="97">
        <f t="shared" si="10"/>
        <v>300</v>
      </c>
      <c r="AD26" s="97">
        <f t="shared" si="10"/>
        <v>300</v>
      </c>
      <c r="AE26" s="12">
        <f t="shared" si="9"/>
        <v>3600</v>
      </c>
    </row>
    <row r="27" spans="1:31" s="8" customFormat="1" ht="14" hidden="1" outlineLevel="1">
      <c r="A27" s="4" t="s">
        <v>43</v>
      </c>
      <c r="B27" s="20"/>
      <c r="C27" s="21"/>
      <c r="D27" s="82">
        <v>0</v>
      </c>
      <c r="E27" s="82"/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12">
        <f t="shared" si="4"/>
        <v>0</v>
      </c>
      <c r="Q27" s="22"/>
      <c r="R27" s="107"/>
      <c r="S27" s="98">
        <v>0</v>
      </c>
      <c r="T27" s="97">
        <f>S27</f>
        <v>0</v>
      </c>
      <c r="U27" s="97">
        <f t="shared" ref="U27:AD27" si="11">T27</f>
        <v>0</v>
      </c>
      <c r="V27" s="97">
        <f t="shared" si="11"/>
        <v>0</v>
      </c>
      <c r="W27" s="97">
        <f t="shared" si="11"/>
        <v>0</v>
      </c>
      <c r="X27" s="97">
        <f t="shared" si="11"/>
        <v>0</v>
      </c>
      <c r="Y27" s="97">
        <f t="shared" si="11"/>
        <v>0</v>
      </c>
      <c r="Z27" s="97">
        <f t="shared" si="11"/>
        <v>0</v>
      </c>
      <c r="AA27" s="97">
        <f t="shared" si="11"/>
        <v>0</v>
      </c>
      <c r="AB27" s="97">
        <f t="shared" si="11"/>
        <v>0</v>
      </c>
      <c r="AC27" s="97">
        <f t="shared" si="11"/>
        <v>0</v>
      </c>
      <c r="AD27" s="97">
        <f t="shared" si="11"/>
        <v>0</v>
      </c>
      <c r="AE27" s="12">
        <f t="shared" si="9"/>
        <v>0</v>
      </c>
    </row>
    <row r="28" spans="1:31" s="8" customFormat="1" ht="14" hidden="1" outlineLevel="1">
      <c r="A28" s="4" t="s">
        <v>44</v>
      </c>
      <c r="B28" s="20"/>
      <c r="C28" s="21"/>
      <c r="D28" s="82"/>
      <c r="E28" s="82"/>
      <c r="F28" s="22">
        <v>42</v>
      </c>
      <c r="G28" s="22">
        <v>42</v>
      </c>
      <c r="H28" s="22">
        <v>42</v>
      </c>
      <c r="I28" s="22">
        <v>42</v>
      </c>
      <c r="J28" s="22">
        <v>42</v>
      </c>
      <c r="K28" s="22">
        <v>42</v>
      </c>
      <c r="L28" s="22">
        <v>42</v>
      </c>
      <c r="M28" s="22">
        <v>42</v>
      </c>
      <c r="N28" s="22">
        <v>42</v>
      </c>
      <c r="O28" s="22">
        <v>42</v>
      </c>
      <c r="P28" s="12">
        <f t="shared" si="4"/>
        <v>420</v>
      </c>
      <c r="Q28" s="22"/>
      <c r="R28" s="107"/>
      <c r="S28" s="98">
        <v>50</v>
      </c>
      <c r="T28" s="97">
        <f>S28</f>
        <v>50</v>
      </c>
      <c r="U28" s="97">
        <f t="shared" ref="U28:AD28" si="12">T28</f>
        <v>50</v>
      </c>
      <c r="V28" s="97">
        <f t="shared" si="12"/>
        <v>50</v>
      </c>
      <c r="W28" s="97">
        <f t="shared" si="12"/>
        <v>50</v>
      </c>
      <c r="X28" s="97">
        <f t="shared" si="12"/>
        <v>50</v>
      </c>
      <c r="Y28" s="97">
        <f t="shared" si="12"/>
        <v>50</v>
      </c>
      <c r="Z28" s="97">
        <f t="shared" si="12"/>
        <v>50</v>
      </c>
      <c r="AA28" s="97">
        <f t="shared" si="12"/>
        <v>50</v>
      </c>
      <c r="AB28" s="97">
        <f t="shared" si="12"/>
        <v>50</v>
      </c>
      <c r="AC28" s="97">
        <f t="shared" si="12"/>
        <v>50</v>
      </c>
      <c r="AD28" s="97">
        <f t="shared" si="12"/>
        <v>50</v>
      </c>
      <c r="AE28" s="12">
        <f t="shared" si="9"/>
        <v>600</v>
      </c>
    </row>
    <row r="29" spans="1:31" ht="14" hidden="1" outlineLevel="1">
      <c r="A29" s="11" t="s">
        <v>45</v>
      </c>
      <c r="B29" s="20"/>
      <c r="C29" s="21"/>
      <c r="D29" s="82">
        <v>0</v>
      </c>
      <c r="E29" s="82"/>
      <c r="F29" s="22">
        <v>0</v>
      </c>
      <c r="G29" s="22">
        <v>500</v>
      </c>
      <c r="H29" s="22">
        <v>500</v>
      </c>
      <c r="I29" s="22">
        <v>500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12">
        <f t="shared" si="4"/>
        <v>1500</v>
      </c>
      <c r="Q29" s="22"/>
      <c r="R29" s="107"/>
      <c r="S29" s="98">
        <v>100</v>
      </c>
      <c r="T29" s="97">
        <f>S29</f>
        <v>100</v>
      </c>
      <c r="U29" s="97">
        <f t="shared" ref="U29:AD29" si="13">T29</f>
        <v>100</v>
      </c>
      <c r="V29" s="97">
        <f t="shared" si="13"/>
        <v>100</v>
      </c>
      <c r="W29" s="97">
        <f t="shared" si="13"/>
        <v>100</v>
      </c>
      <c r="X29" s="97">
        <f t="shared" si="13"/>
        <v>100</v>
      </c>
      <c r="Y29" s="97">
        <f t="shared" si="13"/>
        <v>100</v>
      </c>
      <c r="Z29" s="97">
        <f t="shared" si="13"/>
        <v>100</v>
      </c>
      <c r="AA29" s="97">
        <f t="shared" si="13"/>
        <v>100</v>
      </c>
      <c r="AB29" s="97">
        <f t="shared" si="13"/>
        <v>100</v>
      </c>
      <c r="AC29" s="97">
        <f t="shared" si="13"/>
        <v>100</v>
      </c>
      <c r="AD29" s="97">
        <f t="shared" si="13"/>
        <v>100</v>
      </c>
      <c r="AE29" s="12">
        <f t="shared" si="9"/>
        <v>1200</v>
      </c>
    </row>
    <row r="30" spans="1:31" ht="14" hidden="1" outlineLevel="1">
      <c r="A30" s="11" t="s">
        <v>91</v>
      </c>
      <c r="C30" s="21"/>
      <c r="D30" s="80">
        <f>$C$62*(D7+D8)</f>
        <v>0</v>
      </c>
      <c r="E30" s="91">
        <f>$C$62*(E7+E8+E40)</f>
        <v>583.51599999999996</v>
      </c>
      <c r="F30" s="16">
        <f t="shared" ref="F30" si="14">$C$62*(F7+F8)</f>
        <v>50.863</v>
      </c>
      <c r="G30" s="16">
        <f t="shared" ref="G30:O30" si="15">$C$62*(G7+G8)</f>
        <v>572.4</v>
      </c>
      <c r="H30" s="16">
        <f t="shared" si="15"/>
        <v>92.800000000000011</v>
      </c>
      <c r="I30" s="16">
        <f t="shared" si="15"/>
        <v>114.30000000000001</v>
      </c>
      <c r="J30" s="16">
        <f t="shared" si="15"/>
        <v>636.80000000000007</v>
      </c>
      <c r="K30" s="16">
        <f t="shared" si="15"/>
        <v>160.4</v>
      </c>
      <c r="L30" s="16">
        <f t="shared" si="15"/>
        <v>185.20000000000002</v>
      </c>
      <c r="M30" s="16">
        <f t="shared" si="15"/>
        <v>711.30000000000007</v>
      </c>
      <c r="N30" s="16">
        <f t="shared" si="15"/>
        <v>238.70000000000002</v>
      </c>
      <c r="O30" s="16">
        <f t="shared" si="15"/>
        <v>267.40000000000003</v>
      </c>
      <c r="P30" s="12">
        <f t="shared" si="4"/>
        <v>3613.6790000000001</v>
      </c>
      <c r="Q30" s="16"/>
      <c r="R30" s="99"/>
      <c r="S30" s="16">
        <f t="shared" ref="S30:AD30" si="16">$C$62*(S7+S8)</f>
        <v>815.63635164857783</v>
      </c>
      <c r="T30" s="16">
        <f t="shared" si="16"/>
        <v>357.44240918516755</v>
      </c>
      <c r="U30" s="16">
        <f t="shared" si="16"/>
        <v>400.50264844785499</v>
      </c>
      <c r="V30" s="16">
        <f t="shared" si="16"/>
        <v>944.85469488842318</v>
      </c>
      <c r="W30" s="16">
        <f t="shared" si="16"/>
        <v>490.53730272220821</v>
      </c>
      <c r="X30" s="16">
        <f t="shared" si="16"/>
        <v>537.59038879100706</v>
      </c>
      <c r="Y30" s="16">
        <f t="shared" si="16"/>
        <v>1086.0550674418698</v>
      </c>
      <c r="Z30" s="16">
        <f t="shared" si="16"/>
        <v>635.97368645225822</v>
      </c>
      <c r="AA30" s="16">
        <f t="shared" si="16"/>
        <v>687.38986403295826</v>
      </c>
      <c r="AB30" s="16">
        <f t="shared" si="16"/>
        <v>1240.3485269410794</v>
      </c>
      <c r="AC30" s="16">
        <f t="shared" si="16"/>
        <v>794.89594973644444</v>
      </c>
      <c r="AD30" s="16">
        <f t="shared" si="16"/>
        <v>851.07979521567017</v>
      </c>
      <c r="AE30" s="12">
        <f t="shared" si="9"/>
        <v>8842.3066855035195</v>
      </c>
    </row>
    <row r="31" spans="1:31" ht="14" collapsed="1">
      <c r="A31" s="10" t="s">
        <v>17</v>
      </c>
      <c r="B31" s="28"/>
      <c r="C31" s="10"/>
      <c r="D31" s="77">
        <f>SUM(D23:D30,D18:D19,D12)</f>
        <v>15286.57</v>
      </c>
      <c r="E31" s="77">
        <f>SUM(E23:E30,E18:E19,E12)</f>
        <v>4923.3860000000004</v>
      </c>
      <c r="F31" s="47">
        <f>SUM(F23:F30,F18:F19,F12)</f>
        <v>10188.863000000001</v>
      </c>
      <c r="G31" s="47">
        <f t="shared" ref="G31:O31" si="17">SUM(G23:G30,G18:G19,G12)</f>
        <v>11210.4</v>
      </c>
      <c r="H31" s="47">
        <f t="shared" si="17"/>
        <v>11730.8</v>
      </c>
      <c r="I31" s="47">
        <f t="shared" si="17"/>
        <v>5708.3</v>
      </c>
      <c r="J31" s="47">
        <f t="shared" si="17"/>
        <v>3754.8</v>
      </c>
      <c r="K31" s="47">
        <f t="shared" si="17"/>
        <v>3278.4</v>
      </c>
      <c r="L31" s="47">
        <f t="shared" si="17"/>
        <v>3303.2</v>
      </c>
      <c r="M31" s="47">
        <f t="shared" si="17"/>
        <v>3829.3</v>
      </c>
      <c r="N31" s="47">
        <f t="shared" si="17"/>
        <v>3356.7</v>
      </c>
      <c r="O31" s="47">
        <f t="shared" si="17"/>
        <v>3385.4</v>
      </c>
      <c r="P31" s="29">
        <f t="shared" si="4"/>
        <v>79956.118999999992</v>
      </c>
      <c r="Q31" s="14"/>
      <c r="R31" s="104"/>
      <c r="S31" s="47">
        <f>SUM(S23:S30,S18:S19,S12)</f>
        <v>5681.6363516485781</v>
      </c>
      <c r="T31" s="47">
        <f t="shared" ref="T31:AD31" si="18">SUM(T23:T30,T18:T19,T12)</f>
        <v>5223.442409185167</v>
      </c>
      <c r="U31" s="47">
        <f t="shared" si="18"/>
        <v>5266.5026484478549</v>
      </c>
      <c r="V31" s="47">
        <f t="shared" si="18"/>
        <v>6110.8546948884232</v>
      </c>
      <c r="W31" s="47">
        <f t="shared" si="18"/>
        <v>5656.5373027222086</v>
      </c>
      <c r="X31" s="47">
        <f t="shared" si="18"/>
        <v>5703.5903887910072</v>
      </c>
      <c r="Y31" s="47">
        <f t="shared" si="18"/>
        <v>6352.0550674418701</v>
      </c>
      <c r="Z31" s="47">
        <f t="shared" si="18"/>
        <v>5901.9736864522583</v>
      </c>
      <c r="AA31" s="47">
        <f t="shared" si="18"/>
        <v>5953.389864032958</v>
      </c>
      <c r="AB31" s="47">
        <f t="shared" si="18"/>
        <v>6606.3485269410794</v>
      </c>
      <c r="AC31" s="47">
        <f t="shared" si="18"/>
        <v>6160.8959497364449</v>
      </c>
      <c r="AD31" s="47">
        <f t="shared" si="18"/>
        <v>6217.0797952156699</v>
      </c>
      <c r="AE31" s="29">
        <f t="shared" si="9"/>
        <v>70834.306685503529</v>
      </c>
    </row>
    <row r="32" spans="1:31" ht="14">
      <c r="A32" s="10"/>
      <c r="B32" s="10"/>
      <c r="C32" s="10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2">
        <f t="shared" si="4"/>
        <v>0</v>
      </c>
      <c r="Q32" s="14"/>
      <c r="R32" s="104"/>
    </row>
    <row r="33" spans="1:33" ht="15">
      <c r="A33" s="24" t="s">
        <v>47</v>
      </c>
      <c r="B33" s="24"/>
      <c r="C33" s="24"/>
      <c r="D33" s="27">
        <f t="shared" ref="D33:S33" si="19">D9-D31</f>
        <v>-15141.48</v>
      </c>
      <c r="E33" s="27">
        <f t="shared" si="19"/>
        <v>-4415.9560000000001</v>
      </c>
      <c r="F33" s="27">
        <f t="shared" si="19"/>
        <v>419.76699999999801</v>
      </c>
      <c r="G33" s="27">
        <f t="shared" si="19"/>
        <v>-5386.4</v>
      </c>
      <c r="H33" s="27">
        <f t="shared" si="19"/>
        <v>-10702.8</v>
      </c>
      <c r="I33" s="27">
        <f t="shared" si="19"/>
        <v>-4465.3</v>
      </c>
      <c r="J33" s="27">
        <f t="shared" si="19"/>
        <v>2713.2</v>
      </c>
      <c r="K33" s="27">
        <f t="shared" si="19"/>
        <v>-1574.4</v>
      </c>
      <c r="L33" s="27">
        <f t="shared" si="19"/>
        <v>-1351.1999999999998</v>
      </c>
      <c r="M33" s="27">
        <f t="shared" si="19"/>
        <v>3383.7</v>
      </c>
      <c r="N33" s="27">
        <f t="shared" si="19"/>
        <v>-869.69999999999982</v>
      </c>
      <c r="O33" s="93">
        <f t="shared" si="19"/>
        <v>-611.40000000000009</v>
      </c>
      <c r="P33" s="93">
        <f t="shared" si="19"/>
        <v>-38001.96899999999</v>
      </c>
      <c r="Q33" s="14"/>
      <c r="R33" s="104"/>
      <c r="S33" s="27">
        <f t="shared" si="19"/>
        <v>2574.7271648371989</v>
      </c>
      <c r="T33" s="27">
        <f t="shared" ref="T33:AD33" si="20">T9-T31</f>
        <v>-1549.0183173334917</v>
      </c>
      <c r="U33" s="27">
        <f t="shared" si="20"/>
        <v>-1161.4761639693052</v>
      </c>
      <c r="V33" s="27">
        <f t="shared" si="20"/>
        <v>3437.6922539958086</v>
      </c>
      <c r="W33" s="27">
        <f t="shared" si="20"/>
        <v>-651.16427550012668</v>
      </c>
      <c r="X33" s="27">
        <f t="shared" si="20"/>
        <v>-227.68650088093727</v>
      </c>
      <c r="Y33" s="27">
        <f t="shared" si="20"/>
        <v>4608.4956069768268</v>
      </c>
      <c r="Z33" s="27">
        <f t="shared" si="20"/>
        <v>557.76317807032319</v>
      </c>
      <c r="AA33" s="27">
        <f t="shared" si="20"/>
        <v>1020.5087762966241</v>
      </c>
      <c r="AB33" s="27">
        <f t="shared" si="20"/>
        <v>5897.1367424697146</v>
      </c>
      <c r="AC33" s="27">
        <f t="shared" si="20"/>
        <v>1888.0635476279995</v>
      </c>
      <c r="AD33" s="27">
        <f t="shared" si="20"/>
        <v>2393.7181569410313</v>
      </c>
      <c r="AE33" s="56">
        <f>AE9-AE31</f>
        <v>18788.76016953167</v>
      </c>
    </row>
    <row r="34" spans="1:33" ht="14">
      <c r="A34" s="1" t="s">
        <v>52</v>
      </c>
      <c r="C34" s="50"/>
      <c r="D34" s="12">
        <v>104889</v>
      </c>
      <c r="E34" s="12">
        <f>D35</f>
        <v>89747.520000000004</v>
      </c>
      <c r="F34" s="12">
        <f>E35</f>
        <v>85331.563999999998</v>
      </c>
      <c r="G34" s="12">
        <f>F35</f>
        <v>85751.330999999991</v>
      </c>
      <c r="H34" s="12">
        <f>G35</f>
        <v>80364.930999999997</v>
      </c>
      <c r="I34" s="12">
        <f t="shared" ref="I34:O34" si="21">H35</f>
        <v>69662.130999999994</v>
      </c>
      <c r="J34" s="12">
        <f t="shared" si="21"/>
        <v>65196.830999999991</v>
      </c>
      <c r="K34" s="12">
        <f t="shared" si="21"/>
        <v>67910.030999999988</v>
      </c>
      <c r="L34" s="12">
        <f t="shared" si="21"/>
        <v>66335.630999999994</v>
      </c>
      <c r="M34" s="12">
        <f t="shared" si="21"/>
        <v>64984.430999999997</v>
      </c>
      <c r="N34" s="12">
        <f t="shared" si="21"/>
        <v>68368.130999999994</v>
      </c>
      <c r="O34" s="138">
        <f t="shared" si="21"/>
        <v>67498.430999999997</v>
      </c>
      <c r="P34" s="94"/>
      <c r="Q34" s="12"/>
      <c r="R34" s="100"/>
      <c r="S34" s="50">
        <f>O35</f>
        <v>66887.031000000003</v>
      </c>
      <c r="T34" s="50">
        <f>S35</f>
        <v>69461.7581648372</v>
      </c>
      <c r="U34" s="50">
        <f t="shared" ref="U34:AD34" si="22">T35</f>
        <v>67912.739847503704</v>
      </c>
      <c r="V34" s="50">
        <f t="shared" si="22"/>
        <v>66751.263683534402</v>
      </c>
      <c r="W34" s="50">
        <f t="shared" si="22"/>
        <v>70188.955937530205</v>
      </c>
      <c r="X34" s="50">
        <f t="shared" si="22"/>
        <v>69537.791662030082</v>
      </c>
      <c r="Y34" s="50">
        <f t="shared" si="22"/>
        <v>69310.105161149142</v>
      </c>
      <c r="Z34" s="50">
        <f>Y35</f>
        <v>73918.600768125965</v>
      </c>
      <c r="AA34" s="50">
        <f t="shared" si="22"/>
        <v>74476.363946196288</v>
      </c>
      <c r="AB34" s="50">
        <f t="shared" si="22"/>
        <v>75496.872722492917</v>
      </c>
      <c r="AC34" s="50">
        <f t="shared" si="22"/>
        <v>81394.009464962626</v>
      </c>
      <c r="AD34" s="50">
        <f t="shared" si="22"/>
        <v>83282.073012590627</v>
      </c>
    </row>
    <row r="35" spans="1:33" ht="14">
      <c r="A35" s="1" t="s">
        <v>51</v>
      </c>
      <c r="D35" s="12">
        <f>D34+D33</f>
        <v>89747.520000000004</v>
      </c>
      <c r="E35" s="51">
        <f>SUM(E33,E34)</f>
        <v>85331.563999999998</v>
      </c>
      <c r="F35" s="12">
        <f>SUM(F33+F34)</f>
        <v>85751.330999999991</v>
      </c>
      <c r="G35" s="12">
        <f>SUM(G33,G34)</f>
        <v>80364.930999999997</v>
      </c>
      <c r="H35" s="12">
        <f>SUM(H33:H34)</f>
        <v>69662.130999999994</v>
      </c>
      <c r="I35" s="12">
        <f t="shared" ref="I35:O35" si="23">SUM(I33:I34)</f>
        <v>65196.830999999991</v>
      </c>
      <c r="J35" s="12">
        <f t="shared" si="23"/>
        <v>67910.030999999988</v>
      </c>
      <c r="K35" s="12">
        <f t="shared" si="23"/>
        <v>66335.630999999994</v>
      </c>
      <c r="L35" s="12">
        <f t="shared" si="23"/>
        <v>64984.430999999997</v>
      </c>
      <c r="M35" s="12">
        <f t="shared" si="23"/>
        <v>68368.130999999994</v>
      </c>
      <c r="N35" s="12">
        <f t="shared" si="23"/>
        <v>67498.430999999997</v>
      </c>
      <c r="O35" s="12">
        <f t="shared" si="23"/>
        <v>66887.031000000003</v>
      </c>
      <c r="P35" s="12"/>
      <c r="Q35" s="12"/>
      <c r="R35" s="100"/>
      <c r="S35" s="50">
        <f>S34+S33</f>
        <v>69461.7581648372</v>
      </c>
      <c r="T35" s="50">
        <f t="shared" ref="T35:AD35" si="24">T34+T33</f>
        <v>67912.739847503704</v>
      </c>
      <c r="U35" s="50">
        <f t="shared" si="24"/>
        <v>66751.263683534402</v>
      </c>
      <c r="V35" s="50">
        <f t="shared" si="24"/>
        <v>70188.955937530205</v>
      </c>
      <c r="W35" s="50">
        <f t="shared" si="24"/>
        <v>69537.791662030082</v>
      </c>
      <c r="X35" s="50">
        <f t="shared" si="24"/>
        <v>69310.105161149142</v>
      </c>
      <c r="Y35" s="50">
        <f t="shared" si="24"/>
        <v>73918.600768125965</v>
      </c>
      <c r="Z35" s="50">
        <f t="shared" si="24"/>
        <v>74476.363946196288</v>
      </c>
      <c r="AA35" s="50">
        <f t="shared" si="24"/>
        <v>75496.872722492917</v>
      </c>
      <c r="AB35" s="50">
        <f t="shared" si="24"/>
        <v>81394.009464962626</v>
      </c>
      <c r="AC35" s="50">
        <f t="shared" si="24"/>
        <v>83282.073012590627</v>
      </c>
      <c r="AD35" s="50">
        <f t="shared" si="24"/>
        <v>85675.791169531658</v>
      </c>
    </row>
    <row r="36" spans="1:33" ht="14">
      <c r="A36" s="1"/>
      <c r="D36" s="12"/>
      <c r="E36" s="5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00"/>
    </row>
    <row r="37" spans="1:33" ht="14">
      <c r="A37" s="30" t="s">
        <v>37</v>
      </c>
      <c r="B37" s="32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108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4">
      <c r="A38" s="2" t="s">
        <v>20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00"/>
    </row>
    <row r="39" spans="1:33" ht="14">
      <c r="A39" s="70" t="s">
        <v>72</v>
      </c>
      <c r="B39" s="70"/>
      <c r="C39" s="70"/>
      <c r="D39" s="85">
        <v>0</v>
      </c>
      <c r="E39" s="66">
        <v>4600</v>
      </c>
      <c r="F39" s="66">
        <f>SUM(4750,3500)</f>
        <v>8250</v>
      </c>
      <c r="G39" s="66">
        <v>5500</v>
      </c>
      <c r="H39" s="66">
        <v>7500</v>
      </c>
      <c r="I39" s="66">
        <v>7500</v>
      </c>
      <c r="J39" s="66">
        <v>7500</v>
      </c>
      <c r="K39" s="66">
        <v>7500</v>
      </c>
      <c r="L39" s="66">
        <v>7500</v>
      </c>
      <c r="M39" s="66">
        <v>7500</v>
      </c>
      <c r="N39" s="66">
        <v>8000</v>
      </c>
      <c r="O39" s="66">
        <v>8000</v>
      </c>
      <c r="P39" s="69">
        <f t="shared" ref="P39:P52" si="25">SUM(D39:O39)</f>
        <v>79350</v>
      </c>
      <c r="Q39" s="12"/>
      <c r="R39" s="100"/>
      <c r="S39" s="66">
        <v>8000</v>
      </c>
      <c r="T39" s="66">
        <v>8000</v>
      </c>
      <c r="U39" s="66">
        <v>8000</v>
      </c>
      <c r="V39" s="66">
        <v>8000</v>
      </c>
      <c r="W39" s="66">
        <v>8000</v>
      </c>
      <c r="X39" s="66">
        <v>8000</v>
      </c>
      <c r="Y39" s="66">
        <v>8000</v>
      </c>
      <c r="Z39" s="66">
        <v>8000</v>
      </c>
      <c r="AA39" s="66">
        <v>8000</v>
      </c>
      <c r="AB39" s="66">
        <v>8000</v>
      </c>
      <c r="AC39" s="66">
        <v>8000</v>
      </c>
      <c r="AD39" s="66">
        <v>8000</v>
      </c>
      <c r="AE39" s="69">
        <f t="shared" ref="AE39:AE51" si="26">SUM(S39:AD39)</f>
        <v>96000</v>
      </c>
    </row>
    <row r="40" spans="1:33" s="8" customFormat="1" ht="14">
      <c r="A40" s="11" t="s">
        <v>73</v>
      </c>
      <c r="D40" s="80">
        <v>0</v>
      </c>
      <c r="E40" s="141">
        <v>5454.55</v>
      </c>
      <c r="F40" s="16">
        <v>4750</v>
      </c>
      <c r="G40" s="16">
        <v>5500</v>
      </c>
      <c r="H40" s="13">
        <v>2500</v>
      </c>
      <c r="I40" s="13">
        <v>2500</v>
      </c>
      <c r="J40" s="13">
        <v>2500</v>
      </c>
      <c r="K40" s="13">
        <v>2500</v>
      </c>
      <c r="L40" s="13">
        <v>2500</v>
      </c>
      <c r="M40" s="13">
        <v>2500</v>
      </c>
      <c r="N40" s="13">
        <v>2500</v>
      </c>
      <c r="O40" s="13">
        <v>2500</v>
      </c>
      <c r="P40" s="29">
        <f t="shared" si="25"/>
        <v>35704.550000000003</v>
      </c>
      <c r="Q40" s="13"/>
      <c r="R40" s="102"/>
      <c r="S40" s="13">
        <v>2500</v>
      </c>
      <c r="T40" s="13">
        <v>2500</v>
      </c>
      <c r="U40" s="13">
        <v>2500</v>
      </c>
      <c r="V40" s="13">
        <v>2500</v>
      </c>
      <c r="W40" s="13">
        <v>4000</v>
      </c>
      <c r="X40" s="13">
        <v>4000</v>
      </c>
      <c r="Y40" s="13">
        <v>4000</v>
      </c>
      <c r="Z40" s="13">
        <v>4000</v>
      </c>
      <c r="AA40" s="13">
        <v>5000</v>
      </c>
      <c r="AB40" s="13">
        <v>5000</v>
      </c>
      <c r="AC40" s="13">
        <v>5000</v>
      </c>
      <c r="AD40" s="13">
        <v>5000</v>
      </c>
      <c r="AE40" s="29">
        <f t="shared" si="26"/>
        <v>46000</v>
      </c>
    </row>
    <row r="41" spans="1:33" s="4" customFormat="1" ht="14">
      <c r="A41" s="10"/>
      <c r="B41" s="10"/>
      <c r="C41" s="10"/>
      <c r="D41" s="77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2"/>
      <c r="Q41" s="14"/>
      <c r="R41" s="10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2"/>
    </row>
    <row r="42" spans="1:33" s="8" customFormat="1" ht="14">
      <c r="A42" s="7" t="s">
        <v>83</v>
      </c>
      <c r="B42" s="7"/>
      <c r="C42" s="7"/>
      <c r="D42" s="79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2"/>
      <c r="Q42" s="15"/>
      <c r="R42" s="10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2"/>
    </row>
    <row r="43" spans="1:33" ht="14" hidden="1" outlineLevel="1">
      <c r="A43" s="4" t="s">
        <v>92</v>
      </c>
      <c r="B43" t="s">
        <v>50</v>
      </c>
      <c r="C43">
        <v>0.2</v>
      </c>
      <c r="D43" s="83">
        <v>0</v>
      </c>
      <c r="E43" s="17">
        <v>0</v>
      </c>
      <c r="F43" s="17">
        <f>$C$43*Rates!$F$8/12</f>
        <v>988</v>
      </c>
      <c r="G43" s="17">
        <f>$C$43*Rates!$F$8/12</f>
        <v>988</v>
      </c>
      <c r="H43" s="17">
        <f>$C$43*Rates!$F$8/12</f>
        <v>988</v>
      </c>
      <c r="I43" s="17">
        <f>$C$43*Rates!$F$8/12</f>
        <v>988</v>
      </c>
      <c r="J43" s="17">
        <f>$C$43*Rates!$F$8/12</f>
        <v>988</v>
      </c>
      <c r="K43" s="17">
        <f>$C$43*Rates!$F$8/12</f>
        <v>988</v>
      </c>
      <c r="L43" s="17">
        <f>$C$43*Rates!$F$8/12</f>
        <v>988</v>
      </c>
      <c r="M43" s="17">
        <f>$C$43*Rates!$F$8/12</f>
        <v>988</v>
      </c>
      <c r="N43" s="17">
        <f>$C$43*Rates!$F$8/12</f>
        <v>988</v>
      </c>
      <c r="O43" s="17">
        <f>$C$43*Rates!$F$8/12</f>
        <v>988</v>
      </c>
      <c r="P43" s="12">
        <f>SUM(D43:O43)</f>
        <v>9880</v>
      </c>
      <c r="Q43" s="17"/>
      <c r="R43" s="106">
        <v>0.2</v>
      </c>
      <c r="S43" s="17">
        <f>$R$43*Rates!$F$8/12</f>
        <v>988</v>
      </c>
      <c r="T43" s="17">
        <f>$R$43*Rates!$F$8/12</f>
        <v>988</v>
      </c>
      <c r="U43" s="17">
        <f>$R$43*Rates!$F$8/12</f>
        <v>988</v>
      </c>
      <c r="V43" s="17">
        <f>$R$43*Rates!$F$8/12</f>
        <v>988</v>
      </c>
      <c r="W43" s="17">
        <f>$R$43*Rates!$F$8/12</f>
        <v>988</v>
      </c>
      <c r="X43" s="17">
        <f>$R$43*Rates!$F$8/12</f>
        <v>988</v>
      </c>
      <c r="Y43" s="17">
        <f>$R$43*Rates!$F$8/12</f>
        <v>988</v>
      </c>
      <c r="Z43" s="17">
        <f>$R$43*Rates!$F$8/12</f>
        <v>988</v>
      </c>
      <c r="AA43" s="17">
        <f>$R$43*Rates!$F$8/12</f>
        <v>988</v>
      </c>
      <c r="AB43" s="17">
        <f>$R$43*Rates!$F$8/12</f>
        <v>988</v>
      </c>
      <c r="AC43" s="17">
        <f>$R$43*Rates!$F$8/12</f>
        <v>988</v>
      </c>
      <c r="AD43" s="17">
        <f>$R$43*Rates!$F$8/12</f>
        <v>988</v>
      </c>
      <c r="AE43" s="12">
        <f>SUM(S43:AD43)</f>
        <v>11856</v>
      </c>
    </row>
    <row r="44" spans="1:33" ht="14" hidden="1" outlineLevel="1">
      <c r="A44" s="4"/>
      <c r="D44" s="83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2"/>
      <c r="Q44" s="17"/>
      <c r="R44" s="106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2"/>
    </row>
    <row r="45" spans="1:33" s="8" customFormat="1" ht="14" hidden="1" outlineLevel="1">
      <c r="A45" s="1" t="s">
        <v>87</v>
      </c>
      <c r="B45" s="7"/>
      <c r="C45" s="7"/>
      <c r="D45" s="80">
        <v>5840</v>
      </c>
      <c r="E45" s="16">
        <v>5000</v>
      </c>
      <c r="F45" s="16">
        <f t="shared" ref="F45:O45" si="27">SUM(F46:F47)</f>
        <v>5044</v>
      </c>
      <c r="G45" s="16">
        <f t="shared" si="27"/>
        <v>5044</v>
      </c>
      <c r="H45" s="16">
        <f t="shared" si="27"/>
        <v>5044</v>
      </c>
      <c r="I45" s="16">
        <f t="shared" si="27"/>
        <v>5044</v>
      </c>
      <c r="J45" s="16">
        <f t="shared" si="27"/>
        <v>5044</v>
      </c>
      <c r="K45" s="16">
        <f t="shared" si="27"/>
        <v>5044</v>
      </c>
      <c r="L45" s="16">
        <f t="shared" si="27"/>
        <v>5044</v>
      </c>
      <c r="M45" s="16">
        <f t="shared" si="27"/>
        <v>5044</v>
      </c>
      <c r="N45" s="16">
        <f t="shared" si="27"/>
        <v>5044</v>
      </c>
      <c r="O45" s="16">
        <f t="shared" si="27"/>
        <v>5044</v>
      </c>
      <c r="P45" s="12">
        <f>SUM(D45:O45)</f>
        <v>61280</v>
      </c>
      <c r="Q45" s="17"/>
      <c r="R45" s="106"/>
      <c r="S45" s="16">
        <f t="shared" ref="S45:AD45" si="28">SUM(S46:S47)</f>
        <v>4056</v>
      </c>
      <c r="T45" s="16">
        <f t="shared" si="28"/>
        <v>4056</v>
      </c>
      <c r="U45" s="16">
        <f t="shared" si="28"/>
        <v>4056</v>
      </c>
      <c r="V45" s="16">
        <f t="shared" si="28"/>
        <v>4056</v>
      </c>
      <c r="W45" s="16">
        <f t="shared" si="28"/>
        <v>4056</v>
      </c>
      <c r="X45" s="16">
        <f t="shared" si="28"/>
        <v>4056</v>
      </c>
      <c r="Y45" s="16">
        <f t="shared" si="28"/>
        <v>4056</v>
      </c>
      <c r="Z45" s="16">
        <f t="shared" si="28"/>
        <v>4056</v>
      </c>
      <c r="AA45" s="16">
        <f t="shared" si="28"/>
        <v>4056</v>
      </c>
      <c r="AB45" s="16">
        <f t="shared" si="28"/>
        <v>4056</v>
      </c>
      <c r="AC45" s="16">
        <f t="shared" si="28"/>
        <v>4056</v>
      </c>
      <c r="AD45" s="16">
        <f t="shared" si="28"/>
        <v>4056</v>
      </c>
      <c r="AE45" s="12">
        <f>SUM(S45:AD45)</f>
        <v>48672</v>
      </c>
    </row>
    <row r="46" spans="1:33" ht="14" hidden="1" outlineLevel="1">
      <c r="A46" s="59" t="s">
        <v>93</v>
      </c>
      <c r="B46" t="s">
        <v>9</v>
      </c>
      <c r="C46">
        <v>0.2</v>
      </c>
      <c r="D46" s="81"/>
      <c r="E46" s="61"/>
      <c r="F46" s="61">
        <f>$C$46*Rates!$F$5/12</f>
        <v>2080</v>
      </c>
      <c r="G46" s="61">
        <f>$C$46*Rates!$F$5/12</f>
        <v>2080</v>
      </c>
      <c r="H46" s="61">
        <f>$C$46*Rates!$F$5/12</f>
        <v>2080</v>
      </c>
      <c r="I46" s="61">
        <f>$C$46*Rates!$F$5/12</f>
        <v>2080</v>
      </c>
      <c r="J46" s="61">
        <f>$C$46*Rates!$F$5/12</f>
        <v>2080</v>
      </c>
      <c r="K46" s="61">
        <f>$C$46*Rates!$F$5/12</f>
        <v>2080</v>
      </c>
      <c r="L46" s="61">
        <f>$C$46*Rates!$F$5/12</f>
        <v>2080</v>
      </c>
      <c r="M46" s="61">
        <f>$C$46*Rates!$F$5/12</f>
        <v>2080</v>
      </c>
      <c r="N46" s="61">
        <f>$C$46*Rates!$F$5/12</f>
        <v>2080</v>
      </c>
      <c r="O46" s="61">
        <f>$C$46*Rates!$F$5/12</f>
        <v>2080</v>
      </c>
      <c r="P46" s="12"/>
      <c r="Q46" s="17"/>
      <c r="R46" s="106">
        <v>0.2</v>
      </c>
      <c r="S46" s="61">
        <f>$R$46*Rates!$F$5/12</f>
        <v>2080</v>
      </c>
      <c r="T46" s="61">
        <f>$R$46*Rates!$F$5/12</f>
        <v>2080</v>
      </c>
      <c r="U46" s="61">
        <f>$R$46*Rates!$F$5/12</f>
        <v>2080</v>
      </c>
      <c r="V46" s="61">
        <f>$R$46*Rates!$F$5/12</f>
        <v>2080</v>
      </c>
      <c r="W46" s="61">
        <f>$R$46*Rates!$F$5/12</f>
        <v>2080</v>
      </c>
      <c r="X46" s="61">
        <f>$R$46*Rates!$F$5/12</f>
        <v>2080</v>
      </c>
      <c r="Y46" s="61">
        <f>$R$46*Rates!$F$5/12</f>
        <v>2080</v>
      </c>
      <c r="Z46" s="61">
        <f>$R$46*Rates!$F$5/12</f>
        <v>2080</v>
      </c>
      <c r="AA46" s="61">
        <f>$R$46*Rates!$F$5/12</f>
        <v>2080</v>
      </c>
      <c r="AB46" s="61">
        <f>$R$46*Rates!$F$5/12</f>
        <v>2080</v>
      </c>
      <c r="AC46" s="61">
        <f>$R$46*Rates!$F$5/12</f>
        <v>2080</v>
      </c>
      <c r="AD46" s="61">
        <f>$R$46*Rates!$F$5/12</f>
        <v>2080</v>
      </c>
      <c r="AE46" s="12"/>
    </row>
    <row r="47" spans="1:33" ht="14" hidden="1" outlineLevel="1">
      <c r="A47" s="59" t="s">
        <v>94</v>
      </c>
      <c r="B47" t="s">
        <v>38</v>
      </c>
      <c r="C47">
        <v>0.6</v>
      </c>
      <c r="D47" s="86"/>
      <c r="E47" s="63"/>
      <c r="F47" s="63">
        <f t="shared" ref="F47:O47" si="29">988*3</f>
        <v>2964</v>
      </c>
      <c r="G47" s="63">
        <f t="shared" si="29"/>
        <v>2964</v>
      </c>
      <c r="H47" s="63">
        <f t="shared" si="29"/>
        <v>2964</v>
      </c>
      <c r="I47" s="63">
        <f t="shared" si="29"/>
        <v>2964</v>
      </c>
      <c r="J47" s="63">
        <f t="shared" si="29"/>
        <v>2964</v>
      </c>
      <c r="K47" s="63">
        <f t="shared" si="29"/>
        <v>2964</v>
      </c>
      <c r="L47" s="63">
        <f t="shared" si="29"/>
        <v>2964</v>
      </c>
      <c r="M47" s="63">
        <f t="shared" si="29"/>
        <v>2964</v>
      </c>
      <c r="N47" s="63">
        <f t="shared" si="29"/>
        <v>2964</v>
      </c>
      <c r="O47" s="63">
        <f t="shared" si="29"/>
        <v>2964</v>
      </c>
      <c r="P47" s="12"/>
      <c r="Q47" s="20"/>
      <c r="R47" s="106">
        <v>0.4</v>
      </c>
      <c r="S47" s="61">
        <f>$R$47*Rates!$F$6/12</f>
        <v>1976</v>
      </c>
      <c r="T47" s="61">
        <f>$R$47*Rates!$F$6/12</f>
        <v>1976</v>
      </c>
      <c r="U47" s="61">
        <f>$R$47*Rates!$F$6/12</f>
        <v>1976</v>
      </c>
      <c r="V47" s="61">
        <f>$R$47*Rates!$F$6/12</f>
        <v>1976</v>
      </c>
      <c r="W47" s="61">
        <f>$R$47*Rates!$F$6/12</f>
        <v>1976</v>
      </c>
      <c r="X47" s="61">
        <f>$R$47*Rates!$F$6/12</f>
        <v>1976</v>
      </c>
      <c r="Y47" s="61">
        <f>$R$47*Rates!$F$6/12</f>
        <v>1976</v>
      </c>
      <c r="Z47" s="61">
        <f>$R$47*Rates!$F$6/12</f>
        <v>1976</v>
      </c>
      <c r="AA47" s="61">
        <f>$R$47*Rates!$F$6/12</f>
        <v>1976</v>
      </c>
      <c r="AB47" s="61">
        <f>$R$47*Rates!$F$6/12</f>
        <v>1976</v>
      </c>
      <c r="AC47" s="61">
        <f>$R$47*Rates!$F$6/12</f>
        <v>1976</v>
      </c>
      <c r="AD47" s="61">
        <f>$R$47*Rates!$F$6/12</f>
        <v>1976</v>
      </c>
      <c r="AE47" s="12"/>
    </row>
    <row r="48" spans="1:33" s="8" customFormat="1" ht="14" hidden="1" outlineLevel="1">
      <c r="A48" s="4" t="s">
        <v>25</v>
      </c>
      <c r="B48" s="7"/>
      <c r="C48" s="7"/>
      <c r="D48" s="80"/>
      <c r="E48" s="16"/>
      <c r="F48" s="17">
        <v>400</v>
      </c>
      <c r="G48" s="17">
        <v>400</v>
      </c>
      <c r="H48" s="17">
        <v>400</v>
      </c>
      <c r="I48" s="17">
        <v>400</v>
      </c>
      <c r="J48" s="17">
        <v>400</v>
      </c>
      <c r="K48" s="17">
        <v>400</v>
      </c>
      <c r="L48" s="17">
        <v>400</v>
      </c>
      <c r="M48" s="17">
        <v>400</v>
      </c>
      <c r="N48" s="17">
        <v>400</v>
      </c>
      <c r="O48" s="17">
        <v>400</v>
      </c>
      <c r="P48" s="12">
        <f>SUM(D48:O48)</f>
        <v>4000</v>
      </c>
      <c r="Q48" s="17"/>
      <c r="R48" s="106"/>
      <c r="S48" s="17">
        <v>400</v>
      </c>
      <c r="T48" s="17">
        <v>400</v>
      </c>
      <c r="U48" s="17">
        <v>400</v>
      </c>
      <c r="V48" s="17">
        <v>600</v>
      </c>
      <c r="W48" s="17">
        <v>600</v>
      </c>
      <c r="X48" s="17">
        <v>600</v>
      </c>
      <c r="Y48" s="17">
        <v>600</v>
      </c>
      <c r="Z48" s="17">
        <v>600</v>
      </c>
      <c r="AA48" s="17">
        <v>600</v>
      </c>
      <c r="AB48" s="17">
        <v>600</v>
      </c>
      <c r="AC48" s="17">
        <v>600</v>
      </c>
      <c r="AD48" s="17">
        <v>600</v>
      </c>
      <c r="AE48" s="12">
        <f>SUM(S48:AD48)</f>
        <v>6600</v>
      </c>
    </row>
    <row r="49" spans="1:74" s="8" customFormat="1" ht="14" hidden="1" outlineLevel="1">
      <c r="A49" s="4" t="s">
        <v>82</v>
      </c>
      <c r="B49" s="7"/>
      <c r="C49" s="7"/>
      <c r="D49" s="80"/>
      <c r="E49" s="16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2"/>
      <c r="Q49" s="17"/>
      <c r="R49" s="106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2"/>
    </row>
    <row r="50" spans="1:74" ht="14" hidden="1" outlineLevel="1">
      <c r="A50" s="11" t="s">
        <v>91</v>
      </c>
      <c r="D50" s="83">
        <f>$C$62*D40</f>
        <v>0</v>
      </c>
      <c r="E50" s="17">
        <f>$C$62*(E7+E8)</f>
        <v>38.061</v>
      </c>
      <c r="F50" s="17">
        <f t="shared" ref="F50:O50" si="30">$C$62*F40</f>
        <v>475</v>
      </c>
      <c r="G50" s="17">
        <f t="shared" si="30"/>
        <v>550</v>
      </c>
      <c r="H50" s="17">
        <f t="shared" si="30"/>
        <v>250</v>
      </c>
      <c r="I50" s="17">
        <f t="shared" si="30"/>
        <v>250</v>
      </c>
      <c r="J50" s="17">
        <f t="shared" si="30"/>
        <v>250</v>
      </c>
      <c r="K50" s="17">
        <f t="shared" si="30"/>
        <v>250</v>
      </c>
      <c r="L50" s="17">
        <f t="shared" si="30"/>
        <v>250</v>
      </c>
      <c r="M50" s="17">
        <f t="shared" si="30"/>
        <v>250</v>
      </c>
      <c r="N50" s="17">
        <f t="shared" si="30"/>
        <v>250</v>
      </c>
      <c r="O50" s="17">
        <f t="shared" si="30"/>
        <v>250</v>
      </c>
      <c r="P50" s="12">
        <f t="shared" si="25"/>
        <v>3063.0610000000001</v>
      </c>
      <c r="Q50" s="17"/>
      <c r="R50" s="106"/>
      <c r="S50" s="17">
        <f t="shared" ref="S50:AD50" si="31">$C$62*S40</f>
        <v>250</v>
      </c>
      <c r="T50" s="17">
        <f t="shared" si="31"/>
        <v>250</v>
      </c>
      <c r="U50" s="17">
        <f t="shared" si="31"/>
        <v>250</v>
      </c>
      <c r="V50" s="17">
        <f t="shared" si="31"/>
        <v>250</v>
      </c>
      <c r="W50" s="17">
        <f t="shared" si="31"/>
        <v>400</v>
      </c>
      <c r="X50" s="17">
        <f t="shared" si="31"/>
        <v>400</v>
      </c>
      <c r="Y50" s="17">
        <f t="shared" si="31"/>
        <v>400</v>
      </c>
      <c r="Z50" s="17">
        <f t="shared" si="31"/>
        <v>400</v>
      </c>
      <c r="AA50" s="17">
        <f t="shared" si="31"/>
        <v>500</v>
      </c>
      <c r="AB50" s="17">
        <f t="shared" si="31"/>
        <v>500</v>
      </c>
      <c r="AC50" s="17">
        <f t="shared" si="31"/>
        <v>500</v>
      </c>
      <c r="AD50" s="17">
        <f t="shared" si="31"/>
        <v>500</v>
      </c>
      <c r="AE50" s="12">
        <f t="shared" si="26"/>
        <v>4600</v>
      </c>
    </row>
    <row r="51" spans="1:74" s="8" customFormat="1" ht="14" collapsed="1">
      <c r="A51" s="10" t="s">
        <v>17</v>
      </c>
      <c r="D51" s="79">
        <f>SUM(D48:D50,D45,D43)</f>
        <v>5840</v>
      </c>
      <c r="E51" s="15">
        <f t="shared" ref="E51:O51" si="32">SUM(E48:E50,E45,E43)</f>
        <v>5038.0609999999997</v>
      </c>
      <c r="F51" s="15">
        <f t="shared" si="32"/>
        <v>6907</v>
      </c>
      <c r="G51" s="15">
        <f t="shared" si="32"/>
        <v>6982</v>
      </c>
      <c r="H51" s="15">
        <f t="shared" si="32"/>
        <v>6682</v>
      </c>
      <c r="I51" s="15">
        <f t="shared" si="32"/>
        <v>6682</v>
      </c>
      <c r="J51" s="15">
        <f t="shared" si="32"/>
        <v>6682</v>
      </c>
      <c r="K51" s="15">
        <f t="shared" si="32"/>
        <v>6682</v>
      </c>
      <c r="L51" s="15">
        <f t="shared" si="32"/>
        <v>6682</v>
      </c>
      <c r="M51" s="15">
        <f t="shared" si="32"/>
        <v>6682</v>
      </c>
      <c r="N51" s="15">
        <f t="shared" si="32"/>
        <v>6682</v>
      </c>
      <c r="O51" s="15">
        <f t="shared" si="32"/>
        <v>6682</v>
      </c>
      <c r="P51" s="29">
        <f t="shared" si="25"/>
        <v>78223.061000000002</v>
      </c>
      <c r="Q51" s="13"/>
      <c r="R51" s="102"/>
      <c r="S51" s="15">
        <f t="shared" ref="S51:AD51" si="33">SUM(S48:S50,S45,S43)</f>
        <v>5694</v>
      </c>
      <c r="T51" s="15">
        <f t="shared" si="33"/>
        <v>5694</v>
      </c>
      <c r="U51" s="15">
        <f t="shared" si="33"/>
        <v>5694</v>
      </c>
      <c r="V51" s="15">
        <f t="shared" si="33"/>
        <v>5894</v>
      </c>
      <c r="W51" s="15">
        <f t="shared" si="33"/>
        <v>6044</v>
      </c>
      <c r="X51" s="15">
        <f t="shared" si="33"/>
        <v>6044</v>
      </c>
      <c r="Y51" s="15">
        <f t="shared" si="33"/>
        <v>6044</v>
      </c>
      <c r="Z51" s="15">
        <f t="shared" si="33"/>
        <v>6044</v>
      </c>
      <c r="AA51" s="15">
        <f t="shared" si="33"/>
        <v>6144</v>
      </c>
      <c r="AB51" s="15">
        <f t="shared" si="33"/>
        <v>6144</v>
      </c>
      <c r="AC51" s="15">
        <f t="shared" si="33"/>
        <v>6144</v>
      </c>
      <c r="AD51" s="15">
        <f t="shared" si="33"/>
        <v>6144</v>
      </c>
      <c r="AE51" s="29">
        <f t="shared" si="26"/>
        <v>71728</v>
      </c>
    </row>
    <row r="52" spans="1:74" s="8" customFormat="1" ht="14">
      <c r="O52" s="121"/>
      <c r="P52" s="94">
        <f t="shared" si="25"/>
        <v>0</v>
      </c>
      <c r="R52" s="109"/>
      <c r="AE52" s="12"/>
    </row>
    <row r="53" spans="1:74" s="118" customFormat="1" ht="16" thickBot="1">
      <c r="A53" s="24" t="s">
        <v>47</v>
      </c>
      <c r="B53" s="24"/>
      <c r="C53" s="24"/>
      <c r="D53" s="27">
        <f t="shared" ref="D53:P53" si="34">D40-D51</f>
        <v>-5840</v>
      </c>
      <c r="E53" s="27">
        <f t="shared" si="34"/>
        <v>416.48900000000049</v>
      </c>
      <c r="F53" s="27">
        <f t="shared" si="34"/>
        <v>-2157</v>
      </c>
      <c r="G53" s="27">
        <f t="shared" si="34"/>
        <v>-1482</v>
      </c>
      <c r="H53" s="27">
        <f t="shared" si="34"/>
        <v>-4182</v>
      </c>
      <c r="I53" s="27">
        <f t="shared" si="34"/>
        <v>-4182</v>
      </c>
      <c r="J53" s="27">
        <f t="shared" si="34"/>
        <v>-4182</v>
      </c>
      <c r="K53" s="27">
        <f t="shared" si="34"/>
        <v>-4182</v>
      </c>
      <c r="L53" s="27">
        <f t="shared" si="34"/>
        <v>-4182</v>
      </c>
      <c r="M53" s="27">
        <f t="shared" si="34"/>
        <v>-4182</v>
      </c>
      <c r="N53" s="27">
        <f t="shared" si="34"/>
        <v>-4182</v>
      </c>
      <c r="O53" s="93">
        <f t="shared" si="34"/>
        <v>-4182</v>
      </c>
      <c r="P53" s="93">
        <f t="shared" si="34"/>
        <v>-42518.510999999999</v>
      </c>
      <c r="Q53" s="14"/>
      <c r="R53" s="104"/>
      <c r="S53" s="27">
        <f>S40-S51</f>
        <v>-3194</v>
      </c>
      <c r="T53" s="27">
        <f t="shared" ref="T53:AE53" si="35">T40-T51</f>
        <v>-3194</v>
      </c>
      <c r="U53" s="27">
        <f t="shared" si="35"/>
        <v>-3194</v>
      </c>
      <c r="V53" s="27">
        <f t="shared" si="35"/>
        <v>-3394</v>
      </c>
      <c r="W53" s="27">
        <f t="shared" si="35"/>
        <v>-2044</v>
      </c>
      <c r="X53" s="27">
        <f t="shared" si="35"/>
        <v>-2044</v>
      </c>
      <c r="Y53" s="27">
        <f t="shared" si="35"/>
        <v>-2044</v>
      </c>
      <c r="Z53" s="27">
        <f t="shared" si="35"/>
        <v>-2044</v>
      </c>
      <c r="AA53" s="27">
        <f t="shared" si="35"/>
        <v>-1144</v>
      </c>
      <c r="AB53" s="27">
        <f t="shared" si="35"/>
        <v>-1144</v>
      </c>
      <c r="AC53" s="27">
        <f t="shared" si="35"/>
        <v>-1144</v>
      </c>
      <c r="AD53" s="27">
        <f t="shared" si="35"/>
        <v>-1144</v>
      </c>
      <c r="AE53" s="119">
        <f t="shared" si="35"/>
        <v>-25728</v>
      </c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</row>
    <row r="54" spans="1:74" s="8" customFormat="1" ht="15" thickTop="1">
      <c r="A54" s="1" t="s">
        <v>53</v>
      </c>
      <c r="B54"/>
      <c r="C54"/>
      <c r="D54" s="12">
        <v>0</v>
      </c>
      <c r="E54" s="12">
        <f>D55</f>
        <v>-5840</v>
      </c>
      <c r="F54" s="12">
        <f>E55</f>
        <v>-5423.5109999999995</v>
      </c>
      <c r="G54" s="12">
        <f>F55</f>
        <v>-7580.5109999999995</v>
      </c>
      <c r="H54" s="12">
        <f>G55</f>
        <v>-9062.5109999999986</v>
      </c>
      <c r="I54" s="12">
        <f t="shared" ref="I54:O54" si="36">H55</f>
        <v>-13244.510999999999</v>
      </c>
      <c r="J54" s="12">
        <f t="shared" si="36"/>
        <v>-17426.510999999999</v>
      </c>
      <c r="K54" s="12">
        <f t="shared" si="36"/>
        <v>-21608.510999999999</v>
      </c>
      <c r="L54" s="12">
        <f t="shared" si="36"/>
        <v>-25790.510999999999</v>
      </c>
      <c r="M54" s="12">
        <f t="shared" si="36"/>
        <v>-29972.510999999999</v>
      </c>
      <c r="N54" s="12">
        <f t="shared" si="36"/>
        <v>-34154.510999999999</v>
      </c>
      <c r="O54" s="138">
        <f t="shared" si="36"/>
        <v>-38336.510999999999</v>
      </c>
      <c r="P54" s="136"/>
      <c r="Q54" s="12"/>
      <c r="R54" s="100"/>
      <c r="S54" s="120">
        <f>O55</f>
        <v>-42518.510999999999</v>
      </c>
      <c r="T54" s="120">
        <f>S55</f>
        <v>-45712.510999999999</v>
      </c>
      <c r="U54" s="120">
        <f t="shared" ref="U54:AD54" si="37">T55</f>
        <v>-48906.510999999999</v>
      </c>
      <c r="V54" s="120">
        <f t="shared" si="37"/>
        <v>-52100.510999999999</v>
      </c>
      <c r="W54" s="120">
        <f t="shared" si="37"/>
        <v>-55494.510999999999</v>
      </c>
      <c r="X54" s="120">
        <f t="shared" si="37"/>
        <v>-57538.510999999999</v>
      </c>
      <c r="Y54" s="120">
        <f t="shared" si="37"/>
        <v>-59582.510999999999</v>
      </c>
      <c r="Z54" s="120">
        <f t="shared" si="37"/>
        <v>-61626.510999999999</v>
      </c>
      <c r="AA54" s="120">
        <f t="shared" si="37"/>
        <v>-63670.510999999999</v>
      </c>
      <c r="AB54" s="120">
        <f t="shared" si="37"/>
        <v>-64814.510999999999</v>
      </c>
      <c r="AC54" s="120">
        <f t="shared" si="37"/>
        <v>-65958.510999999999</v>
      </c>
      <c r="AD54" s="120">
        <f t="shared" si="37"/>
        <v>-67102.510999999999</v>
      </c>
    </row>
    <row r="55" spans="1:74" s="8" customFormat="1" ht="14">
      <c r="A55" s="1" t="s">
        <v>51</v>
      </c>
      <c r="B55"/>
      <c r="C55"/>
      <c r="D55" s="12">
        <f>SUM(D53:D54)</f>
        <v>-5840</v>
      </c>
      <c r="E55" s="12">
        <f t="shared" ref="E55:O55" si="38">SUM(E53:E54)</f>
        <v>-5423.5109999999995</v>
      </c>
      <c r="F55" s="12">
        <f t="shared" si="38"/>
        <v>-7580.5109999999995</v>
      </c>
      <c r="G55" s="12">
        <f t="shared" si="38"/>
        <v>-9062.5109999999986</v>
      </c>
      <c r="H55" s="12">
        <f t="shared" si="38"/>
        <v>-13244.510999999999</v>
      </c>
      <c r="I55" s="12">
        <f t="shared" si="38"/>
        <v>-17426.510999999999</v>
      </c>
      <c r="J55" s="12">
        <f t="shared" si="38"/>
        <v>-21608.510999999999</v>
      </c>
      <c r="K55" s="12">
        <f t="shared" si="38"/>
        <v>-25790.510999999999</v>
      </c>
      <c r="L55" s="12">
        <f t="shared" si="38"/>
        <v>-29972.510999999999</v>
      </c>
      <c r="M55" s="12">
        <f t="shared" si="38"/>
        <v>-34154.510999999999</v>
      </c>
      <c r="N55" s="12">
        <f t="shared" si="38"/>
        <v>-38336.510999999999</v>
      </c>
      <c r="O55" s="12">
        <f t="shared" si="38"/>
        <v>-42518.510999999999</v>
      </c>
      <c r="P55" s="137">
        <f>P39-P51</f>
        <v>1126.9389999999985</v>
      </c>
      <c r="Q55" s="12"/>
      <c r="R55" s="100"/>
      <c r="S55" s="120">
        <f>S53+S54</f>
        <v>-45712.510999999999</v>
      </c>
      <c r="T55" s="120">
        <f>T53+T54</f>
        <v>-48906.510999999999</v>
      </c>
      <c r="U55" s="120">
        <f t="shared" ref="U55:AD55" si="39">U53+U54</f>
        <v>-52100.510999999999</v>
      </c>
      <c r="V55" s="120">
        <f t="shared" si="39"/>
        <v>-55494.510999999999</v>
      </c>
      <c r="W55" s="120">
        <f t="shared" si="39"/>
        <v>-57538.510999999999</v>
      </c>
      <c r="X55" s="120">
        <f t="shared" si="39"/>
        <v>-59582.510999999999</v>
      </c>
      <c r="Y55" s="120">
        <f t="shared" si="39"/>
        <v>-61626.510999999999</v>
      </c>
      <c r="Z55" s="120">
        <f t="shared" si="39"/>
        <v>-63670.510999999999</v>
      </c>
      <c r="AA55" s="120">
        <f t="shared" si="39"/>
        <v>-64814.510999999999</v>
      </c>
      <c r="AB55" s="120">
        <f t="shared" si="39"/>
        <v>-65958.510999999999</v>
      </c>
      <c r="AC55" s="120">
        <f t="shared" si="39"/>
        <v>-67102.510999999999</v>
      </c>
      <c r="AD55" s="120">
        <f t="shared" si="39"/>
        <v>-68246.510999999999</v>
      </c>
    </row>
    <row r="56" spans="1:74" s="8" customFormat="1" ht="14">
      <c r="B56" s="10"/>
      <c r="C56" s="10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04"/>
    </row>
    <row r="57" spans="1:74" s="8" customFormat="1" ht="14">
      <c r="A57" s="9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02"/>
    </row>
    <row r="58" spans="1:74" ht="14">
      <c r="A58" s="30" t="s">
        <v>40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110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</row>
    <row r="59" spans="1:74" ht="14">
      <c r="A59" s="2" t="s">
        <v>20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00"/>
    </row>
    <row r="60" spans="1:74" ht="14" outlineLevel="1">
      <c r="A60" s="9" t="s">
        <v>41</v>
      </c>
      <c r="B60" s="8"/>
      <c r="C60" s="8"/>
      <c r="D60" s="80">
        <f>SUM(D2)</f>
        <v>0</v>
      </c>
      <c r="E60" s="87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2">
        <f t="shared" ref="P60:P79" si="40">SUM(D60:O60)</f>
        <v>0</v>
      </c>
      <c r="Q60" s="13"/>
      <c r="R60" s="102"/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2">
        <f t="shared" ref="AE60:AE79" si="41">SUM(S60:AD60)</f>
        <v>0</v>
      </c>
    </row>
    <row r="61" spans="1:74" ht="14" outlineLevel="1">
      <c r="A61" s="10" t="s">
        <v>95</v>
      </c>
      <c r="B61" s="8"/>
      <c r="C61" s="8"/>
      <c r="D61" s="77">
        <f>SUM(D62:D66)</f>
        <v>0</v>
      </c>
      <c r="E61" s="77">
        <f t="shared" ref="E61:O61" si="42">SUM(E62:E66)</f>
        <v>621.577</v>
      </c>
      <c r="F61" s="14">
        <f t="shared" si="42"/>
        <v>525.86300000000006</v>
      </c>
      <c r="G61" s="14">
        <f t="shared" si="42"/>
        <v>1122.4000000000001</v>
      </c>
      <c r="H61" s="14">
        <f t="shared" si="42"/>
        <v>342.8</v>
      </c>
      <c r="I61" s="14">
        <f t="shared" si="42"/>
        <v>364.3</v>
      </c>
      <c r="J61" s="14">
        <f t="shared" si="42"/>
        <v>886.80000000000007</v>
      </c>
      <c r="K61" s="14">
        <f t="shared" si="42"/>
        <v>410.4</v>
      </c>
      <c r="L61" s="14">
        <f t="shared" si="42"/>
        <v>435.20000000000005</v>
      </c>
      <c r="M61" s="14">
        <f t="shared" si="42"/>
        <v>961.30000000000007</v>
      </c>
      <c r="N61" s="14">
        <f t="shared" si="42"/>
        <v>488.70000000000005</v>
      </c>
      <c r="O61" s="14">
        <f t="shared" si="42"/>
        <v>517.40000000000009</v>
      </c>
      <c r="P61" s="12">
        <f t="shared" si="40"/>
        <v>6676.74</v>
      </c>
      <c r="Q61" s="13"/>
      <c r="R61" s="102"/>
      <c r="S61" s="14">
        <f t="shared" ref="S61:AD61" si="43">SUM(S62:S66)</f>
        <v>1065.6363516485778</v>
      </c>
      <c r="T61" s="14">
        <f t="shared" si="43"/>
        <v>607.44240918516755</v>
      </c>
      <c r="U61" s="14">
        <f t="shared" si="43"/>
        <v>650.50264844785499</v>
      </c>
      <c r="V61" s="14">
        <f t="shared" si="43"/>
        <v>1194.8546948884232</v>
      </c>
      <c r="W61" s="14">
        <f t="shared" si="43"/>
        <v>890.53730272220821</v>
      </c>
      <c r="X61" s="14">
        <f t="shared" si="43"/>
        <v>937.59038879100706</v>
      </c>
      <c r="Y61" s="14">
        <f t="shared" si="43"/>
        <v>1486.0550674418698</v>
      </c>
      <c r="Z61" s="14">
        <f t="shared" si="43"/>
        <v>1035.9736864522583</v>
      </c>
      <c r="AA61" s="14">
        <f t="shared" si="43"/>
        <v>1187.3898640329583</v>
      </c>
      <c r="AB61" s="14">
        <f t="shared" si="43"/>
        <v>1740.3485269410794</v>
      </c>
      <c r="AC61" s="14">
        <f t="shared" si="43"/>
        <v>1294.8959497364444</v>
      </c>
      <c r="AD61" s="14">
        <f t="shared" si="43"/>
        <v>1351.0797952156702</v>
      </c>
      <c r="AE61" s="12">
        <f t="shared" si="41"/>
        <v>13442.306685503519</v>
      </c>
    </row>
    <row r="62" spans="1:74" ht="14" outlineLevel="1">
      <c r="A62" s="64" t="s">
        <v>96</v>
      </c>
      <c r="B62" s="13" t="s">
        <v>105</v>
      </c>
      <c r="C62" s="58">
        <v>0.1</v>
      </c>
      <c r="D62" s="85">
        <f>D30+D50</f>
        <v>0</v>
      </c>
      <c r="E62" s="85">
        <f t="shared" ref="E62:O62" si="44">E30+E50</f>
        <v>621.577</v>
      </c>
      <c r="F62" s="66">
        <f t="shared" si="44"/>
        <v>525.86300000000006</v>
      </c>
      <c r="G62" s="66">
        <f t="shared" si="44"/>
        <v>1122.4000000000001</v>
      </c>
      <c r="H62" s="66">
        <f t="shared" si="44"/>
        <v>342.8</v>
      </c>
      <c r="I62" s="66">
        <f t="shared" si="44"/>
        <v>364.3</v>
      </c>
      <c r="J62" s="66">
        <f t="shared" si="44"/>
        <v>886.80000000000007</v>
      </c>
      <c r="K62" s="66">
        <f t="shared" si="44"/>
        <v>410.4</v>
      </c>
      <c r="L62" s="66">
        <f t="shared" si="44"/>
        <v>435.20000000000005</v>
      </c>
      <c r="M62" s="66">
        <f t="shared" si="44"/>
        <v>961.30000000000007</v>
      </c>
      <c r="N62" s="66">
        <f t="shared" si="44"/>
        <v>488.70000000000005</v>
      </c>
      <c r="O62" s="66">
        <f t="shared" si="44"/>
        <v>517.40000000000009</v>
      </c>
      <c r="P62" s="12"/>
      <c r="Q62" s="49"/>
      <c r="R62" s="109"/>
      <c r="S62" s="66">
        <f t="shared" ref="S62:AD62" si="45">S30+S50</f>
        <v>1065.6363516485778</v>
      </c>
      <c r="T62" s="66">
        <f t="shared" si="45"/>
        <v>607.44240918516755</v>
      </c>
      <c r="U62" s="66">
        <f t="shared" si="45"/>
        <v>650.50264844785499</v>
      </c>
      <c r="V62" s="66">
        <f t="shared" si="45"/>
        <v>1194.8546948884232</v>
      </c>
      <c r="W62" s="66">
        <f t="shared" si="45"/>
        <v>890.53730272220821</v>
      </c>
      <c r="X62" s="66">
        <f t="shared" si="45"/>
        <v>937.59038879100706</v>
      </c>
      <c r="Y62" s="66">
        <f t="shared" si="45"/>
        <v>1486.0550674418698</v>
      </c>
      <c r="Z62" s="66">
        <f t="shared" si="45"/>
        <v>1035.9736864522583</v>
      </c>
      <c r="AA62" s="66">
        <f t="shared" si="45"/>
        <v>1187.3898640329583</v>
      </c>
      <c r="AB62" s="66">
        <f t="shared" si="45"/>
        <v>1740.3485269410794</v>
      </c>
      <c r="AC62" s="66">
        <f t="shared" si="45"/>
        <v>1294.8959497364444</v>
      </c>
      <c r="AD62" s="66">
        <f t="shared" si="45"/>
        <v>1351.0797952156702</v>
      </c>
      <c r="AE62" s="12"/>
    </row>
    <row r="63" spans="1:74" ht="14" outlineLevel="1">
      <c r="A63" s="64" t="s">
        <v>97</v>
      </c>
      <c r="B63" s="13" t="s">
        <v>46</v>
      </c>
      <c r="C63" s="8"/>
      <c r="D63" s="88"/>
      <c r="E63" s="85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12"/>
      <c r="Q63" s="13"/>
      <c r="R63" s="102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12"/>
    </row>
    <row r="64" spans="1:74" s="53" customFormat="1" ht="14" outlineLevel="1">
      <c r="A64" s="65" t="s">
        <v>98</v>
      </c>
      <c r="B64" s="52" t="s">
        <v>54</v>
      </c>
      <c r="C64" s="23"/>
      <c r="D64" s="88"/>
      <c r="E64" s="85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12"/>
      <c r="Q64" s="52"/>
      <c r="R64" s="111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12"/>
    </row>
    <row r="65" spans="1:31" ht="14" outlineLevel="1">
      <c r="A65" s="65" t="s">
        <v>99</v>
      </c>
      <c r="B65" s="13" t="s">
        <v>46</v>
      </c>
      <c r="C65" s="8"/>
      <c r="D65" s="88"/>
      <c r="E65" s="88"/>
      <c r="F65" s="68"/>
      <c r="G65" s="68"/>
      <c r="H65" s="68"/>
      <c r="I65" s="66"/>
      <c r="J65" s="66"/>
      <c r="K65" s="66"/>
      <c r="L65" s="66"/>
      <c r="M65" s="66"/>
      <c r="N65" s="66"/>
      <c r="O65" s="66"/>
      <c r="P65" s="12"/>
      <c r="Q65" s="13"/>
      <c r="R65" s="102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12"/>
    </row>
    <row r="66" spans="1:31" ht="14" outlineLevel="1">
      <c r="A66" s="65" t="s">
        <v>100</v>
      </c>
      <c r="B66" s="13" t="s">
        <v>46</v>
      </c>
      <c r="C66" s="8"/>
      <c r="D66" s="88"/>
      <c r="E66" s="85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12"/>
      <c r="Q66" s="13"/>
      <c r="R66" s="102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12"/>
    </row>
    <row r="67" spans="1:31" ht="14">
      <c r="A67" s="10" t="s">
        <v>17</v>
      </c>
      <c r="B67" s="10"/>
      <c r="C67" s="10"/>
      <c r="D67" s="77">
        <f>SUM(D60:D66)</f>
        <v>0</v>
      </c>
      <c r="E67" s="77">
        <f>SUM(E60:E61)</f>
        <v>621.577</v>
      </c>
      <c r="F67" s="14">
        <f>SUM(F60:F61)</f>
        <v>525.86300000000006</v>
      </c>
      <c r="G67" s="14">
        <f t="shared" ref="G67:O67" si="46">SUM(G60:G61)</f>
        <v>1122.4000000000001</v>
      </c>
      <c r="H67" s="14">
        <f t="shared" si="46"/>
        <v>342.8</v>
      </c>
      <c r="I67" s="14">
        <f t="shared" si="46"/>
        <v>364.3</v>
      </c>
      <c r="J67" s="14">
        <f t="shared" si="46"/>
        <v>886.80000000000007</v>
      </c>
      <c r="K67" s="14">
        <f t="shared" si="46"/>
        <v>410.4</v>
      </c>
      <c r="L67" s="14">
        <f t="shared" si="46"/>
        <v>435.20000000000005</v>
      </c>
      <c r="M67" s="14">
        <f t="shared" si="46"/>
        <v>961.30000000000007</v>
      </c>
      <c r="N67" s="14">
        <f t="shared" si="46"/>
        <v>488.70000000000005</v>
      </c>
      <c r="O67" s="14">
        <f t="shared" si="46"/>
        <v>517.40000000000009</v>
      </c>
      <c r="P67" s="29">
        <f t="shared" si="40"/>
        <v>6676.74</v>
      </c>
      <c r="Q67" s="14"/>
      <c r="R67" s="104"/>
      <c r="S67" s="14">
        <f t="shared" ref="S67:AD67" si="47">SUM(S60:S61)</f>
        <v>1065.6363516485778</v>
      </c>
      <c r="T67" s="14">
        <f t="shared" si="47"/>
        <v>607.44240918516755</v>
      </c>
      <c r="U67" s="14">
        <f t="shared" si="47"/>
        <v>650.50264844785499</v>
      </c>
      <c r="V67" s="14">
        <f t="shared" si="47"/>
        <v>1194.8546948884232</v>
      </c>
      <c r="W67" s="14">
        <f t="shared" si="47"/>
        <v>890.53730272220821</v>
      </c>
      <c r="X67" s="14">
        <f t="shared" si="47"/>
        <v>937.59038879100706</v>
      </c>
      <c r="Y67" s="14">
        <f t="shared" si="47"/>
        <v>1486.0550674418698</v>
      </c>
      <c r="Z67" s="14">
        <f t="shared" si="47"/>
        <v>1035.9736864522583</v>
      </c>
      <c r="AA67" s="14">
        <f t="shared" si="47"/>
        <v>1187.3898640329583</v>
      </c>
      <c r="AB67" s="14">
        <f t="shared" si="47"/>
        <v>1740.3485269410794</v>
      </c>
      <c r="AC67" s="14">
        <f t="shared" si="47"/>
        <v>1294.8959497364444</v>
      </c>
      <c r="AD67" s="14">
        <f t="shared" si="47"/>
        <v>1351.0797952156702</v>
      </c>
      <c r="AE67" s="29">
        <f t="shared" si="41"/>
        <v>13442.306685503519</v>
      </c>
    </row>
    <row r="68" spans="1:31" ht="14">
      <c r="A68" s="1"/>
      <c r="D68" s="78"/>
      <c r="E68" s="78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>
        <f t="shared" si="40"/>
        <v>0</v>
      </c>
      <c r="Q68" s="12"/>
      <c r="R68" s="100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</row>
    <row r="69" spans="1:31" ht="14">
      <c r="A69" s="7" t="s">
        <v>83</v>
      </c>
      <c r="B69" s="7"/>
      <c r="C69" s="7"/>
      <c r="D69" s="79"/>
      <c r="E69" s="79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2">
        <f t="shared" si="40"/>
        <v>0</v>
      </c>
      <c r="Q69" s="15"/>
      <c r="R69" s="10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2"/>
    </row>
    <row r="70" spans="1:31" ht="14" outlineLevel="1">
      <c r="A70" s="9" t="s">
        <v>102</v>
      </c>
      <c r="B70" s="7"/>
      <c r="C70" s="7"/>
      <c r="D70" s="80"/>
      <c r="E70" s="80"/>
      <c r="F70" s="16">
        <v>75</v>
      </c>
      <c r="G70" s="16">
        <v>75</v>
      </c>
      <c r="H70" s="16">
        <v>75</v>
      </c>
      <c r="I70" s="16">
        <v>75</v>
      </c>
      <c r="J70" s="16">
        <v>75</v>
      </c>
      <c r="K70" s="16">
        <v>75</v>
      </c>
      <c r="L70" s="16">
        <v>75</v>
      </c>
      <c r="M70" s="16">
        <v>75</v>
      </c>
      <c r="N70" s="16">
        <v>75</v>
      </c>
      <c r="O70" s="16">
        <v>75</v>
      </c>
      <c r="P70" s="12">
        <f t="shared" si="40"/>
        <v>750</v>
      </c>
      <c r="Q70" s="16"/>
      <c r="R70" s="99"/>
      <c r="S70" s="16">
        <v>75</v>
      </c>
      <c r="T70" s="16">
        <v>75</v>
      </c>
      <c r="U70" s="16">
        <v>75</v>
      </c>
      <c r="V70" s="16">
        <v>75</v>
      </c>
      <c r="W70" s="16">
        <v>75</v>
      </c>
      <c r="X70" s="16">
        <v>75</v>
      </c>
      <c r="Y70" s="16">
        <v>75</v>
      </c>
      <c r="Z70" s="16">
        <v>75</v>
      </c>
      <c r="AA70" s="16">
        <v>75</v>
      </c>
      <c r="AB70" s="16">
        <v>75</v>
      </c>
      <c r="AC70" s="16">
        <v>75</v>
      </c>
      <c r="AD70" s="16">
        <v>75</v>
      </c>
      <c r="AE70" s="12">
        <f t="shared" si="41"/>
        <v>900</v>
      </c>
    </row>
    <row r="71" spans="1:31" ht="14" outlineLevel="1">
      <c r="A71" s="9" t="s">
        <v>103</v>
      </c>
      <c r="B71" s="7"/>
      <c r="C71" s="7"/>
      <c r="D71" s="80"/>
      <c r="E71" s="80"/>
      <c r="F71" s="16">
        <v>100</v>
      </c>
      <c r="G71" s="16">
        <v>100</v>
      </c>
      <c r="H71" s="16">
        <v>100</v>
      </c>
      <c r="I71" s="16">
        <v>100</v>
      </c>
      <c r="J71" s="16">
        <v>100</v>
      </c>
      <c r="K71" s="16">
        <v>100</v>
      </c>
      <c r="L71" s="16">
        <v>100</v>
      </c>
      <c r="M71" s="16">
        <v>100</v>
      </c>
      <c r="N71" s="16">
        <v>100</v>
      </c>
      <c r="O71" s="16">
        <v>100</v>
      </c>
      <c r="P71" s="12">
        <f t="shared" si="40"/>
        <v>1000</v>
      </c>
      <c r="Q71" s="16"/>
      <c r="R71" s="99"/>
      <c r="S71" s="16">
        <v>100</v>
      </c>
      <c r="T71" s="16">
        <v>100</v>
      </c>
      <c r="U71" s="16">
        <v>100</v>
      </c>
      <c r="V71" s="16">
        <v>100</v>
      </c>
      <c r="W71" s="16">
        <v>100</v>
      </c>
      <c r="X71" s="16">
        <v>100</v>
      </c>
      <c r="Y71" s="16">
        <v>100</v>
      </c>
      <c r="Z71" s="16">
        <v>100</v>
      </c>
      <c r="AA71" s="16">
        <v>100</v>
      </c>
      <c r="AB71" s="16">
        <v>100</v>
      </c>
      <c r="AC71" s="16">
        <v>100</v>
      </c>
      <c r="AD71" s="16">
        <v>100</v>
      </c>
      <c r="AE71" s="12">
        <f t="shared" si="41"/>
        <v>1200</v>
      </c>
    </row>
    <row r="72" spans="1:31" ht="14" outlineLevel="1">
      <c r="A72" s="9" t="s">
        <v>104</v>
      </c>
      <c r="B72" s="7"/>
      <c r="C72" s="7"/>
      <c r="D72" s="80"/>
      <c r="E72" s="80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2"/>
      <c r="Q72" s="16"/>
      <c r="R72" s="99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2"/>
    </row>
    <row r="73" spans="1:31" ht="14" outlineLevel="1">
      <c r="A73" s="10" t="s">
        <v>87</v>
      </c>
      <c r="B73" s="7"/>
      <c r="C73" s="7"/>
      <c r="D73" s="80"/>
      <c r="E73" s="80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2"/>
      <c r="Q73" s="16"/>
      <c r="R73" s="99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2"/>
    </row>
    <row r="74" spans="1:31" ht="14" outlineLevel="1">
      <c r="A74" s="59" t="s">
        <v>93</v>
      </c>
      <c r="B74" t="s">
        <v>9</v>
      </c>
      <c r="C74">
        <v>0.2</v>
      </c>
      <c r="D74" s="83"/>
      <c r="E74" s="83"/>
      <c r="F74" s="17"/>
      <c r="G74" s="48">
        <f>$C$74*Rates!$F$5/12</f>
        <v>2080</v>
      </c>
      <c r="H74" s="48">
        <f>$C$74*Rates!$F$5/12</f>
        <v>2080</v>
      </c>
      <c r="I74" s="48">
        <f>$C$74*Rates!$F$5/12</f>
        <v>2080</v>
      </c>
      <c r="J74" s="12">
        <f>$C$74*Rates!$F$5/12</f>
        <v>2080</v>
      </c>
      <c r="K74" s="12">
        <f>$C$74*Rates!$F$5/12</f>
        <v>2080</v>
      </c>
      <c r="L74" s="12">
        <f>$C$74*Rates!$F$5/12</f>
        <v>2080</v>
      </c>
      <c r="M74" s="12">
        <f>$C$74*Rates!$F$5/12</f>
        <v>2080</v>
      </c>
      <c r="N74" s="12">
        <f>$C$74*Rates!$F$5/12</f>
        <v>2080</v>
      </c>
      <c r="O74" s="12">
        <f>$C$74*Rates!$F$5/12</f>
        <v>2080</v>
      </c>
      <c r="P74" s="12">
        <f t="shared" si="40"/>
        <v>18720</v>
      </c>
      <c r="Q74" s="12"/>
      <c r="R74" s="106">
        <v>0.2</v>
      </c>
      <c r="S74" s="12">
        <f>$R$74*Rates!$F$5/12</f>
        <v>2080</v>
      </c>
      <c r="T74" s="12">
        <f>$R$74*Rates!$F$5/12</f>
        <v>2080</v>
      </c>
      <c r="U74" s="12">
        <f>$R$74*Rates!$F$5/12</f>
        <v>2080</v>
      </c>
      <c r="V74" s="12">
        <f>$R$74*Rates!$F$5/12</f>
        <v>2080</v>
      </c>
      <c r="W74" s="12">
        <f>$R$74*Rates!$F$5/12</f>
        <v>2080</v>
      </c>
      <c r="X74" s="12">
        <f>$R$74*Rates!$F$5/12</f>
        <v>2080</v>
      </c>
      <c r="Y74" s="12">
        <f>$R$74*Rates!$F$5/12</f>
        <v>2080</v>
      </c>
      <c r="Z74" s="12">
        <f>$R$74*Rates!$F$5/12</f>
        <v>2080</v>
      </c>
      <c r="AA74" s="12">
        <f>$R$74*Rates!$F$5/12</f>
        <v>2080</v>
      </c>
      <c r="AB74" s="12">
        <f>$R$74*Rates!$F$5/12</f>
        <v>2080</v>
      </c>
      <c r="AC74" s="12">
        <f>$R$74*Rates!$F$5/12</f>
        <v>2080</v>
      </c>
      <c r="AD74" s="12">
        <f>$R$74*Rates!$F$5/12</f>
        <v>2080</v>
      </c>
      <c r="AE74" s="12">
        <f t="shared" si="41"/>
        <v>24960</v>
      </c>
    </row>
    <row r="75" spans="1:31" ht="14" outlineLevel="1">
      <c r="A75" s="59" t="s">
        <v>101</v>
      </c>
      <c r="B75" t="s">
        <v>68</v>
      </c>
      <c r="C75">
        <v>0.2</v>
      </c>
      <c r="D75" s="83"/>
      <c r="E75" s="83"/>
      <c r="F75" s="17"/>
      <c r="G75" s="17">
        <f>$C$75*Rates!$F$8/12</f>
        <v>988</v>
      </c>
      <c r="H75" s="17">
        <f>$C$75*Rates!$F$8/12</f>
        <v>988</v>
      </c>
      <c r="I75" s="17">
        <f>$C$75*Rates!$F$8/12</f>
        <v>988</v>
      </c>
      <c r="J75" s="17">
        <f>$C$75*Rates!$F$8/12</f>
        <v>988</v>
      </c>
      <c r="K75" s="17">
        <f>$C$75*Rates!$F$8/12</f>
        <v>988</v>
      </c>
      <c r="L75" s="17">
        <f>$C$75*Rates!$F$8/12</f>
        <v>988</v>
      </c>
      <c r="M75" s="17">
        <f>$C$75*Rates!$F$8/12</f>
        <v>988</v>
      </c>
      <c r="N75" s="17">
        <f>$C$75*Rates!$F$8/12</f>
        <v>988</v>
      </c>
      <c r="O75" s="17">
        <f>$C$75*Rates!$F$8/12</f>
        <v>988</v>
      </c>
      <c r="P75" s="12">
        <f t="shared" si="40"/>
        <v>8892</v>
      </c>
      <c r="Q75" s="17"/>
      <c r="R75" s="106">
        <v>0.2</v>
      </c>
      <c r="S75" s="17">
        <f>$R$75*Rates!$F$8/12</f>
        <v>988</v>
      </c>
      <c r="T75" s="17">
        <f>$R$75*Rates!$F$8/12</f>
        <v>988</v>
      </c>
      <c r="U75" s="17">
        <f>$R$75*Rates!$F$8/12</f>
        <v>988</v>
      </c>
      <c r="V75" s="17">
        <f>$R$75*Rates!$F$8/12</f>
        <v>988</v>
      </c>
      <c r="W75" s="17">
        <f>$R$75*Rates!$F$8/12</f>
        <v>988</v>
      </c>
      <c r="X75" s="17">
        <f>$R$75*Rates!$F$8/12</f>
        <v>988</v>
      </c>
      <c r="Y75" s="17">
        <f>$R$75*Rates!$F$8/12</f>
        <v>988</v>
      </c>
      <c r="Z75" s="17">
        <f>$R$75*Rates!$F$8/12</f>
        <v>988</v>
      </c>
      <c r="AA75" s="17">
        <f>$R$75*Rates!$F$8/12</f>
        <v>988</v>
      </c>
      <c r="AB75" s="17">
        <f>$R$75*Rates!$F$8/12</f>
        <v>988</v>
      </c>
      <c r="AC75" s="17">
        <f>$R$75*Rates!$F$8/12</f>
        <v>988</v>
      </c>
      <c r="AD75" s="17">
        <f>$R$75*Rates!$F$8/12</f>
        <v>988</v>
      </c>
      <c r="AE75" s="12">
        <f t="shared" si="41"/>
        <v>11856</v>
      </c>
    </row>
    <row r="76" spans="1:31" ht="14" outlineLevel="1">
      <c r="A76" s="4" t="s">
        <v>67</v>
      </c>
      <c r="C76">
        <v>0</v>
      </c>
      <c r="D76" s="78">
        <v>0</v>
      </c>
      <c r="E76" s="78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f t="shared" si="40"/>
        <v>0</v>
      </c>
      <c r="Q76" s="12"/>
      <c r="R76" s="100"/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2">
        <v>0</v>
      </c>
      <c r="AE76" s="12">
        <f t="shared" si="41"/>
        <v>0</v>
      </c>
    </row>
    <row r="77" spans="1:31" ht="14" outlineLevel="1">
      <c r="A77" s="9" t="s">
        <v>143</v>
      </c>
      <c r="B77" s="8"/>
      <c r="C77" s="8">
        <v>0</v>
      </c>
      <c r="D77" s="87">
        <v>0</v>
      </c>
      <c r="E77" s="87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2">
        <f t="shared" si="40"/>
        <v>0</v>
      </c>
      <c r="Q77" s="13"/>
      <c r="R77" s="102"/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  <c r="AA77" s="13">
        <v>0</v>
      </c>
      <c r="AB77" s="13">
        <v>0</v>
      </c>
      <c r="AC77" s="13">
        <v>0</v>
      </c>
      <c r="AD77" s="13">
        <v>0</v>
      </c>
      <c r="AE77" s="12">
        <f t="shared" si="41"/>
        <v>0</v>
      </c>
    </row>
    <row r="78" spans="1:31" ht="14" outlineLevel="1">
      <c r="A78" s="18" t="s">
        <v>48</v>
      </c>
      <c r="B78" s="8"/>
      <c r="C78" s="23"/>
      <c r="D78" s="87"/>
      <c r="E78" s="87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2">
        <f t="shared" si="40"/>
        <v>0</v>
      </c>
      <c r="Q78" s="13"/>
      <c r="R78" s="102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2">
        <f t="shared" si="41"/>
        <v>0</v>
      </c>
    </row>
    <row r="79" spans="1:31" ht="14">
      <c r="A79" s="10" t="s">
        <v>17</v>
      </c>
      <c r="B79" s="10"/>
      <c r="C79" s="10"/>
      <c r="D79" s="14">
        <f t="shared" ref="D79:O79" si="48">SUM(D70:D77)</f>
        <v>0</v>
      </c>
      <c r="E79" s="14">
        <f t="shared" si="48"/>
        <v>0</v>
      </c>
      <c r="F79" s="14">
        <f t="shared" si="48"/>
        <v>175</v>
      </c>
      <c r="G79" s="14">
        <f t="shared" si="48"/>
        <v>3243</v>
      </c>
      <c r="H79" s="14">
        <f t="shared" si="48"/>
        <v>3243</v>
      </c>
      <c r="I79" s="14">
        <f t="shared" si="48"/>
        <v>3243</v>
      </c>
      <c r="J79" s="14">
        <f t="shared" si="48"/>
        <v>3243</v>
      </c>
      <c r="K79" s="14">
        <f t="shared" si="48"/>
        <v>3243</v>
      </c>
      <c r="L79" s="14">
        <f t="shared" si="48"/>
        <v>3243</v>
      </c>
      <c r="M79" s="14">
        <f t="shared" si="48"/>
        <v>3243</v>
      </c>
      <c r="N79" s="14">
        <f t="shared" si="48"/>
        <v>3243</v>
      </c>
      <c r="O79" s="14">
        <f t="shared" si="48"/>
        <v>3243</v>
      </c>
      <c r="P79" s="29">
        <f t="shared" si="40"/>
        <v>29362</v>
      </c>
      <c r="Q79" s="14"/>
      <c r="R79" s="104"/>
      <c r="S79" s="14">
        <f t="shared" ref="S79:AD79" si="49">SUM(S70:S77)</f>
        <v>3243</v>
      </c>
      <c r="T79" s="14">
        <f t="shared" si="49"/>
        <v>3243</v>
      </c>
      <c r="U79" s="14">
        <f t="shared" si="49"/>
        <v>3243</v>
      </c>
      <c r="V79" s="14">
        <f t="shared" si="49"/>
        <v>3243</v>
      </c>
      <c r="W79" s="14">
        <f t="shared" si="49"/>
        <v>3243</v>
      </c>
      <c r="X79" s="14">
        <f t="shared" si="49"/>
        <v>3243</v>
      </c>
      <c r="Y79" s="14">
        <f t="shared" si="49"/>
        <v>3243</v>
      </c>
      <c r="Z79" s="14">
        <f t="shared" si="49"/>
        <v>3243</v>
      </c>
      <c r="AA79" s="14">
        <f t="shared" si="49"/>
        <v>3243</v>
      </c>
      <c r="AB79" s="14">
        <f t="shared" si="49"/>
        <v>3243</v>
      </c>
      <c r="AC79" s="14">
        <f t="shared" si="49"/>
        <v>3243</v>
      </c>
      <c r="AD79" s="14">
        <f t="shared" si="49"/>
        <v>3243</v>
      </c>
      <c r="AE79" s="29">
        <f t="shared" si="41"/>
        <v>38916</v>
      </c>
    </row>
    <row r="80" spans="1:31" ht="14">
      <c r="A80" s="4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00"/>
      <c r="S80" s="12"/>
      <c r="AE80" s="12"/>
    </row>
    <row r="81" spans="1:33" ht="15">
      <c r="A81" s="24" t="s">
        <v>47</v>
      </c>
      <c r="B81" s="25"/>
      <c r="C81" s="25"/>
      <c r="D81" s="26">
        <f t="shared" ref="D81:P81" si="50">D67-D79</f>
        <v>0</v>
      </c>
      <c r="E81" s="26">
        <f t="shared" si="50"/>
        <v>621.577</v>
      </c>
      <c r="F81" s="26">
        <f t="shared" si="50"/>
        <v>350.86300000000006</v>
      </c>
      <c r="G81" s="26">
        <f t="shared" si="50"/>
        <v>-2120.6</v>
      </c>
      <c r="H81" s="26">
        <f t="shared" si="50"/>
        <v>-2900.2</v>
      </c>
      <c r="I81" s="26">
        <f t="shared" si="50"/>
        <v>-2878.7</v>
      </c>
      <c r="J81" s="26">
        <f t="shared" si="50"/>
        <v>-2356.1999999999998</v>
      </c>
      <c r="K81" s="26">
        <f t="shared" si="50"/>
        <v>-2832.6</v>
      </c>
      <c r="L81" s="26">
        <f t="shared" si="50"/>
        <v>-2807.8</v>
      </c>
      <c r="M81" s="26">
        <f t="shared" si="50"/>
        <v>-2281.6999999999998</v>
      </c>
      <c r="N81" s="26">
        <f t="shared" si="50"/>
        <v>-2754.3</v>
      </c>
      <c r="O81" s="26">
        <f t="shared" si="50"/>
        <v>-2725.6</v>
      </c>
      <c r="P81" s="26">
        <f t="shared" si="50"/>
        <v>-22685.260000000002</v>
      </c>
      <c r="Q81" s="15"/>
      <c r="R81" s="105"/>
      <c r="S81" s="26">
        <f t="shared" ref="S81:AD81" si="51">S67-S79</f>
        <v>-2177.3636483514219</v>
      </c>
      <c r="T81" s="26">
        <f t="shared" si="51"/>
        <v>-2635.5575908148326</v>
      </c>
      <c r="U81" s="26">
        <f t="shared" si="51"/>
        <v>-2592.4973515521451</v>
      </c>
      <c r="V81" s="26">
        <f t="shared" si="51"/>
        <v>-2048.1453051115768</v>
      </c>
      <c r="W81" s="26">
        <f t="shared" si="51"/>
        <v>-2352.4626972777919</v>
      </c>
      <c r="X81" s="26">
        <f t="shared" si="51"/>
        <v>-2305.4096112089928</v>
      </c>
      <c r="Y81" s="26">
        <f t="shared" si="51"/>
        <v>-1756.9449325581302</v>
      </c>
      <c r="Z81" s="26">
        <f t="shared" si="51"/>
        <v>-2207.0263135477417</v>
      </c>
      <c r="AA81" s="26">
        <f t="shared" si="51"/>
        <v>-2055.610135967042</v>
      </c>
      <c r="AB81" s="26">
        <f t="shared" si="51"/>
        <v>-1502.6514730589206</v>
      </c>
      <c r="AC81" s="26">
        <f t="shared" si="51"/>
        <v>-1948.1040502635556</v>
      </c>
      <c r="AD81" s="26">
        <f t="shared" si="51"/>
        <v>-1891.9202047843298</v>
      </c>
      <c r="AE81" s="119">
        <f t="shared" ref="AE81" si="52">AE67-AE79</f>
        <v>-25473.693314496479</v>
      </c>
    </row>
    <row r="82" spans="1:33" ht="14">
      <c r="A82" s="1" t="s">
        <v>53</v>
      </c>
      <c r="D82" s="12">
        <v>0</v>
      </c>
      <c r="E82" s="12">
        <f t="shared" ref="E82:O82" si="53">D83</f>
        <v>0</v>
      </c>
      <c r="F82" s="12">
        <f t="shared" si="53"/>
        <v>621.577</v>
      </c>
      <c r="G82" s="12">
        <f t="shared" si="53"/>
        <v>972.44</v>
      </c>
      <c r="H82" s="12">
        <f t="shared" si="53"/>
        <v>-1148.1599999999999</v>
      </c>
      <c r="I82" s="12">
        <f t="shared" si="53"/>
        <v>-4048.3599999999997</v>
      </c>
      <c r="J82" s="12">
        <f t="shared" si="53"/>
        <v>-6927.0599999999995</v>
      </c>
      <c r="K82" s="12">
        <f t="shared" si="53"/>
        <v>-9283.2599999999984</v>
      </c>
      <c r="L82" s="12">
        <f t="shared" si="53"/>
        <v>-12115.859999999999</v>
      </c>
      <c r="M82" s="12">
        <f t="shared" si="53"/>
        <v>-14923.66</v>
      </c>
      <c r="N82" s="12">
        <f t="shared" si="53"/>
        <v>-17205.36</v>
      </c>
      <c r="O82" s="12">
        <f t="shared" si="53"/>
        <v>-19959.66</v>
      </c>
      <c r="P82" s="12"/>
      <c r="Q82" s="12"/>
      <c r="R82" s="100"/>
      <c r="S82" s="50">
        <f>O83</f>
        <v>-22685.26</v>
      </c>
      <c r="T82" s="50">
        <f>S83</f>
        <v>-24862.623648351422</v>
      </c>
      <c r="U82" s="50">
        <f t="shared" ref="U82:AD82" si="54">T83</f>
        <v>-27498.181239166253</v>
      </c>
      <c r="V82" s="50">
        <f t="shared" si="54"/>
        <v>-30090.678590718398</v>
      </c>
      <c r="W82" s="50">
        <f t="shared" si="54"/>
        <v>-32138.823895829977</v>
      </c>
      <c r="X82" s="50">
        <f t="shared" si="54"/>
        <v>-34491.286593107769</v>
      </c>
      <c r="Y82" s="50">
        <f t="shared" si="54"/>
        <v>-36796.696204316759</v>
      </c>
      <c r="Z82" s="50">
        <f t="shared" si="54"/>
        <v>-38553.641136874889</v>
      </c>
      <c r="AA82" s="50">
        <f t="shared" si="54"/>
        <v>-40760.667450422632</v>
      </c>
      <c r="AB82" s="50">
        <f t="shared" si="54"/>
        <v>-42816.277586389675</v>
      </c>
      <c r="AC82" s="50">
        <f t="shared" si="54"/>
        <v>-44318.929059448594</v>
      </c>
      <c r="AD82" s="50">
        <f t="shared" si="54"/>
        <v>-46267.033109712153</v>
      </c>
    </row>
    <row r="83" spans="1:33" ht="14">
      <c r="A83" s="1" t="s">
        <v>51</v>
      </c>
      <c r="D83" s="12">
        <f>D81-D82</f>
        <v>0</v>
      </c>
      <c r="E83" s="12">
        <f>SUM(E81:E82)</f>
        <v>621.577</v>
      </c>
      <c r="F83" s="12">
        <f>SUM(F81:F82)</f>
        <v>972.44</v>
      </c>
      <c r="G83" s="12">
        <f t="shared" ref="G83:O83" si="55">SUM(G81:G82)</f>
        <v>-1148.1599999999999</v>
      </c>
      <c r="H83" s="12">
        <f t="shared" si="55"/>
        <v>-4048.3599999999997</v>
      </c>
      <c r="I83" s="12">
        <f t="shared" si="55"/>
        <v>-6927.0599999999995</v>
      </c>
      <c r="J83" s="12">
        <f t="shared" si="55"/>
        <v>-9283.2599999999984</v>
      </c>
      <c r="K83" s="12">
        <f t="shared" si="55"/>
        <v>-12115.859999999999</v>
      </c>
      <c r="L83" s="12">
        <f t="shared" si="55"/>
        <v>-14923.66</v>
      </c>
      <c r="M83" s="12">
        <f t="shared" si="55"/>
        <v>-17205.36</v>
      </c>
      <c r="N83" s="12">
        <f t="shared" si="55"/>
        <v>-19959.66</v>
      </c>
      <c r="O83" s="12">
        <f t="shared" si="55"/>
        <v>-22685.26</v>
      </c>
      <c r="P83" s="29"/>
      <c r="Q83" s="29"/>
      <c r="R83" s="112"/>
      <c r="S83" s="50">
        <f>S82+S81</f>
        <v>-24862.623648351422</v>
      </c>
      <c r="T83" s="50">
        <f>T82+T81</f>
        <v>-27498.181239166253</v>
      </c>
      <c r="U83" s="50">
        <f t="shared" ref="U83:AD83" si="56">U82+U81</f>
        <v>-30090.678590718398</v>
      </c>
      <c r="V83" s="50">
        <f t="shared" si="56"/>
        <v>-32138.823895829977</v>
      </c>
      <c r="W83" s="50">
        <f t="shared" si="56"/>
        <v>-34491.286593107769</v>
      </c>
      <c r="X83" s="50">
        <f t="shared" si="56"/>
        <v>-36796.696204316759</v>
      </c>
      <c r="Y83" s="50">
        <f t="shared" si="56"/>
        <v>-38553.641136874889</v>
      </c>
      <c r="Z83" s="50">
        <f t="shared" si="56"/>
        <v>-40760.667450422632</v>
      </c>
      <c r="AA83" s="50">
        <f t="shared" si="56"/>
        <v>-42816.277586389675</v>
      </c>
      <c r="AB83" s="50">
        <f t="shared" si="56"/>
        <v>-44318.929059448594</v>
      </c>
      <c r="AC83" s="50">
        <f t="shared" si="56"/>
        <v>-46267.033109712153</v>
      </c>
      <c r="AD83" s="50">
        <f t="shared" si="56"/>
        <v>-48158.953314496481</v>
      </c>
    </row>
    <row r="85" spans="1:33" s="71" customFormat="1" ht="15">
      <c r="A85" s="71" t="s">
        <v>71</v>
      </c>
      <c r="D85" s="72">
        <f t="shared" ref="D85:O85" si="57">D81+D53+D33</f>
        <v>-20981.48</v>
      </c>
      <c r="E85" s="72">
        <f t="shared" si="57"/>
        <v>-3377.8899999999994</v>
      </c>
      <c r="F85" s="72">
        <f t="shared" si="57"/>
        <v>-1386.3700000000019</v>
      </c>
      <c r="G85" s="72">
        <f t="shared" si="57"/>
        <v>-8989</v>
      </c>
      <c r="H85" s="72">
        <f t="shared" si="57"/>
        <v>-17785</v>
      </c>
      <c r="I85" s="72">
        <f t="shared" si="57"/>
        <v>-11526</v>
      </c>
      <c r="J85" s="72">
        <f t="shared" si="57"/>
        <v>-3825</v>
      </c>
      <c r="K85" s="72">
        <f t="shared" si="57"/>
        <v>-8589</v>
      </c>
      <c r="L85" s="72">
        <f t="shared" si="57"/>
        <v>-8341</v>
      </c>
      <c r="M85" s="72">
        <f t="shared" si="57"/>
        <v>-3080</v>
      </c>
      <c r="N85" s="72">
        <f t="shared" si="57"/>
        <v>-7806</v>
      </c>
      <c r="O85" s="72">
        <f t="shared" si="57"/>
        <v>-7519</v>
      </c>
      <c r="P85" s="57">
        <f>SUM(O83,O55,O35)</f>
        <v>1683.2600000000093</v>
      </c>
      <c r="Q85" s="71" t="s">
        <v>136</v>
      </c>
      <c r="R85" s="113"/>
      <c r="AE85" s="57">
        <f>AE81+AE53+AE33</f>
        <v>-32412.933144964809</v>
      </c>
    </row>
    <row r="86" spans="1:33">
      <c r="S86" s="50"/>
    </row>
    <row r="88" spans="1:33" ht="14">
      <c r="A88" s="30" t="s">
        <v>69</v>
      </c>
      <c r="B88" s="31"/>
      <c r="C88" s="31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110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</row>
    <row r="89" spans="1:33" ht="14">
      <c r="A89" s="35" t="s">
        <v>20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109"/>
      <c r="S89" s="8"/>
      <c r="T89" s="8"/>
      <c r="U89" s="8"/>
    </row>
    <row r="90" spans="1:33" ht="14">
      <c r="A90" s="3" t="s">
        <v>66</v>
      </c>
      <c r="B90" s="8"/>
      <c r="C90" s="8"/>
      <c r="D90" s="8"/>
      <c r="E90" s="8"/>
      <c r="F90" s="8">
        <v>130000</v>
      </c>
      <c r="G90" s="8"/>
      <c r="H90" s="8"/>
      <c r="I90" s="8"/>
      <c r="J90" s="8"/>
      <c r="K90" s="8"/>
      <c r="L90" s="8">
        <v>50000</v>
      </c>
      <c r="M90" s="8"/>
      <c r="N90" s="8"/>
      <c r="O90" s="8"/>
      <c r="P90" s="8"/>
      <c r="Q90" s="8"/>
      <c r="R90" s="109"/>
      <c r="S90" s="45">
        <v>10000</v>
      </c>
      <c r="T90" s="8"/>
      <c r="U90" s="45">
        <v>10000</v>
      </c>
    </row>
    <row r="91" spans="1:33" ht="14">
      <c r="A91" s="3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109"/>
      <c r="S91" s="45"/>
      <c r="T91" s="8"/>
      <c r="U91" s="45"/>
    </row>
    <row r="92" spans="1:33" ht="14">
      <c r="A92" s="7" t="s">
        <v>83</v>
      </c>
      <c r="B92" s="8"/>
      <c r="C92" s="8" t="s">
        <v>65</v>
      </c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109"/>
      <c r="S92" s="8"/>
      <c r="T92" s="8"/>
      <c r="U92" s="8"/>
    </row>
    <row r="93" spans="1:33" ht="15" hidden="1" outlineLevel="1">
      <c r="A93" s="36" t="s">
        <v>55</v>
      </c>
      <c r="B93" s="8" t="s">
        <v>64</v>
      </c>
      <c r="D93" s="37">
        <v>2220</v>
      </c>
      <c r="E93" s="37">
        <v>720</v>
      </c>
      <c r="F93" s="41">
        <v>2064</v>
      </c>
      <c r="G93" s="41">
        <v>2064</v>
      </c>
      <c r="H93" s="41">
        <v>2064</v>
      </c>
      <c r="I93" s="41">
        <v>2064</v>
      </c>
      <c r="J93" s="41">
        <v>2064</v>
      </c>
      <c r="K93" s="41">
        <v>2064</v>
      </c>
      <c r="L93" s="41">
        <v>2064</v>
      </c>
      <c r="M93" s="41">
        <v>2064</v>
      </c>
      <c r="N93" s="41">
        <v>2064</v>
      </c>
      <c r="O93" s="41">
        <v>2064</v>
      </c>
      <c r="P93" s="41">
        <f>SUM(D93:O93)</f>
        <v>23580</v>
      </c>
      <c r="Q93" s="8">
        <v>28896</v>
      </c>
      <c r="R93" s="114"/>
      <c r="S93" s="41">
        <v>2064</v>
      </c>
      <c r="T93" s="42">
        <v>2064</v>
      </c>
      <c r="U93" s="43">
        <v>2064</v>
      </c>
      <c r="AE93" s="41">
        <f>SUM(S93:AD93)</f>
        <v>6192</v>
      </c>
    </row>
    <row r="94" spans="1:33" ht="15" hidden="1" outlineLevel="1">
      <c r="A94" s="36" t="s">
        <v>56</v>
      </c>
      <c r="B94" s="8"/>
      <c r="D94" s="37"/>
      <c r="E94" s="37"/>
      <c r="F94" s="37"/>
      <c r="G94" s="37">
        <v>4128</v>
      </c>
      <c r="H94" s="37">
        <v>4128</v>
      </c>
      <c r="I94" s="37">
        <v>4128</v>
      </c>
      <c r="J94" s="37">
        <v>4128</v>
      </c>
      <c r="K94" s="37">
        <v>4128</v>
      </c>
      <c r="L94" s="37">
        <v>4128</v>
      </c>
      <c r="M94" s="37">
        <v>4128</v>
      </c>
      <c r="N94" s="37">
        <v>4128</v>
      </c>
      <c r="O94" s="37">
        <v>4128</v>
      </c>
      <c r="P94" s="41">
        <f>SUM(D94:O94)</f>
        <v>37152</v>
      </c>
      <c r="Q94" s="40">
        <v>49536</v>
      </c>
      <c r="R94" s="115"/>
      <c r="S94" s="37">
        <v>4128</v>
      </c>
      <c r="T94" s="37">
        <v>4128</v>
      </c>
      <c r="U94" s="37">
        <v>4128</v>
      </c>
      <c r="AE94" s="41">
        <f>SUM(S94:AD94)</f>
        <v>12384</v>
      </c>
    </row>
    <row r="95" spans="1:33" ht="15" hidden="1" outlineLevel="1">
      <c r="A95" s="36"/>
      <c r="B95" s="8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115"/>
      <c r="S95" s="37"/>
      <c r="T95" s="8"/>
      <c r="U95" s="8"/>
      <c r="AE95" s="37"/>
    </row>
    <row r="96" spans="1:33" ht="15" hidden="1" outlineLevel="1">
      <c r="A96" s="36" t="s">
        <v>76</v>
      </c>
      <c r="B96" s="8"/>
      <c r="D96" s="37">
        <v>100</v>
      </c>
      <c r="E96" s="37">
        <v>100</v>
      </c>
      <c r="F96" s="37">
        <v>20</v>
      </c>
      <c r="G96" s="37">
        <v>20</v>
      </c>
      <c r="H96" s="37">
        <v>20</v>
      </c>
      <c r="I96" s="37">
        <v>20</v>
      </c>
      <c r="J96" s="37">
        <v>20</v>
      </c>
      <c r="K96" s="37">
        <v>20</v>
      </c>
      <c r="L96" s="37">
        <v>20</v>
      </c>
      <c r="M96" s="37">
        <v>20</v>
      </c>
      <c r="N96" s="37">
        <v>20</v>
      </c>
      <c r="O96" s="37">
        <v>20</v>
      </c>
      <c r="P96" s="41">
        <f t="shared" ref="P96:P101" si="58">SUM(D96:O96)</f>
        <v>400</v>
      </c>
      <c r="Q96" s="37">
        <v>3500</v>
      </c>
      <c r="R96" s="115"/>
      <c r="S96" s="37">
        <v>20</v>
      </c>
      <c r="T96" s="39">
        <v>20</v>
      </c>
      <c r="U96" s="44">
        <v>20</v>
      </c>
      <c r="AE96" s="41">
        <f t="shared" ref="AE96:AE101" si="59">SUM(S96:AD96)</f>
        <v>60</v>
      </c>
    </row>
    <row r="97" spans="1:31" ht="15" hidden="1" outlineLevel="1">
      <c r="A97" s="9" t="s">
        <v>25</v>
      </c>
      <c r="B97" s="8"/>
      <c r="D97" s="37"/>
      <c r="E97" s="37"/>
      <c r="F97" s="37">
        <v>400</v>
      </c>
      <c r="G97" s="37">
        <v>400</v>
      </c>
      <c r="H97" s="37">
        <v>400</v>
      </c>
      <c r="I97" s="37">
        <v>400</v>
      </c>
      <c r="J97" s="37">
        <v>400</v>
      </c>
      <c r="K97" s="37">
        <v>400</v>
      </c>
      <c r="L97" s="37">
        <v>400</v>
      </c>
      <c r="M97" s="37">
        <v>400</v>
      </c>
      <c r="N97" s="37">
        <v>400</v>
      </c>
      <c r="O97" s="37">
        <v>400</v>
      </c>
      <c r="P97" s="41">
        <f t="shared" si="58"/>
        <v>4000</v>
      </c>
      <c r="Q97" s="37"/>
      <c r="R97" s="115"/>
      <c r="S97" s="37">
        <v>400</v>
      </c>
      <c r="T97" s="37">
        <v>400</v>
      </c>
      <c r="U97" s="37">
        <v>400</v>
      </c>
      <c r="AE97" s="41">
        <f t="shared" si="59"/>
        <v>1200</v>
      </c>
    </row>
    <row r="98" spans="1:31" ht="15" hidden="1" outlineLevel="1">
      <c r="A98" s="36" t="s">
        <v>0</v>
      </c>
      <c r="B98" s="8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41">
        <f t="shared" si="58"/>
        <v>0</v>
      </c>
      <c r="Q98" s="37">
        <v>3000</v>
      </c>
      <c r="R98" s="115"/>
      <c r="S98" s="37"/>
      <c r="T98" s="8"/>
      <c r="U98" s="8"/>
      <c r="AE98" s="41">
        <f t="shared" si="59"/>
        <v>0</v>
      </c>
    </row>
    <row r="99" spans="1:31" ht="15" hidden="1" outlineLevel="1">
      <c r="A99" s="36" t="s">
        <v>57</v>
      </c>
      <c r="B99" s="8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41">
        <f t="shared" si="58"/>
        <v>0</v>
      </c>
      <c r="Q99" s="37">
        <v>5000</v>
      </c>
      <c r="R99" s="115"/>
      <c r="S99" s="8"/>
      <c r="T99" s="37">
        <v>2500</v>
      </c>
      <c r="U99" s="37">
        <v>2500</v>
      </c>
      <c r="AE99" s="41">
        <f t="shared" si="59"/>
        <v>5000</v>
      </c>
    </row>
    <row r="100" spans="1:31" ht="15" hidden="1" outlineLevel="1">
      <c r="A100" s="36" t="s">
        <v>58</v>
      </c>
      <c r="B100" s="8"/>
      <c r="D100" s="37"/>
      <c r="E100" s="37"/>
      <c r="F100" s="37">
        <v>3000</v>
      </c>
      <c r="G100" s="37"/>
      <c r="H100" s="37">
        <v>3000</v>
      </c>
      <c r="I100" s="37"/>
      <c r="J100" s="37">
        <v>3000</v>
      </c>
      <c r="K100" s="37"/>
      <c r="L100" s="37">
        <v>3000</v>
      </c>
      <c r="M100" s="37"/>
      <c r="N100" s="37"/>
      <c r="O100" s="37">
        <v>3000</v>
      </c>
      <c r="P100" s="41">
        <f t="shared" si="58"/>
        <v>15000</v>
      </c>
      <c r="Q100" s="37">
        <v>15000</v>
      </c>
      <c r="R100" s="115"/>
      <c r="S100" s="37"/>
      <c r="T100" s="8"/>
      <c r="U100" s="8"/>
      <c r="AE100" s="41">
        <f t="shared" si="59"/>
        <v>0</v>
      </c>
    </row>
    <row r="101" spans="1:31" ht="30" hidden="1" outlineLevel="1">
      <c r="A101" s="36" t="s">
        <v>111</v>
      </c>
      <c r="B101" s="8"/>
      <c r="D101" s="37"/>
      <c r="E101" s="37"/>
      <c r="F101" s="37"/>
      <c r="G101" s="37"/>
      <c r="H101" s="37"/>
      <c r="I101" s="37"/>
      <c r="J101" s="37"/>
      <c r="K101" s="37"/>
      <c r="L101" s="37">
        <f>Q101/3</f>
        <v>5856</v>
      </c>
      <c r="M101" s="37">
        <v>5856</v>
      </c>
      <c r="N101" s="37">
        <v>5856</v>
      </c>
      <c r="O101" s="37"/>
      <c r="P101" s="41">
        <f t="shared" si="58"/>
        <v>17568</v>
      </c>
      <c r="Q101" s="38">
        <v>17568</v>
      </c>
      <c r="R101" s="115"/>
      <c r="S101" s="37"/>
      <c r="T101" s="8"/>
      <c r="U101" s="8"/>
      <c r="AE101" s="41">
        <f t="shared" si="59"/>
        <v>0</v>
      </c>
    </row>
    <row r="102" spans="1:31" ht="15" hidden="1" outlineLevel="1">
      <c r="A102" s="73" t="s">
        <v>106</v>
      </c>
      <c r="B102" s="8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115"/>
      <c r="S102" s="37"/>
      <c r="T102" s="8"/>
      <c r="U102" s="8"/>
      <c r="AE102" s="37"/>
    </row>
    <row r="103" spans="1:31" ht="15" hidden="1" outlineLevel="1">
      <c r="A103" s="74" t="s">
        <v>107</v>
      </c>
      <c r="B103" s="8"/>
      <c r="D103" s="37"/>
      <c r="E103" s="37"/>
      <c r="F103" s="37"/>
      <c r="G103" s="37"/>
      <c r="H103" s="37">
        <v>3125</v>
      </c>
      <c r="I103" s="37">
        <v>3125</v>
      </c>
      <c r="J103" s="37">
        <v>3125</v>
      </c>
      <c r="K103" s="37">
        <v>3125</v>
      </c>
      <c r="L103" s="37">
        <v>3125</v>
      </c>
      <c r="M103" s="37">
        <v>3125</v>
      </c>
      <c r="N103" s="37">
        <v>3125</v>
      </c>
      <c r="O103" s="37">
        <v>3125</v>
      </c>
      <c r="P103" s="41">
        <f>SUM(D103:O103)</f>
        <v>25000</v>
      </c>
      <c r="Q103" s="37">
        <v>25000</v>
      </c>
      <c r="R103" s="115"/>
      <c r="S103" s="37"/>
      <c r="T103" s="8"/>
      <c r="U103" s="8"/>
      <c r="AE103" s="41">
        <f>SUM(S103:AD103)</f>
        <v>0</v>
      </c>
    </row>
    <row r="104" spans="1:31" ht="15" hidden="1" outlineLevel="1">
      <c r="A104" s="74" t="s">
        <v>108</v>
      </c>
      <c r="B104" s="8"/>
      <c r="D104" s="37"/>
      <c r="E104" s="37"/>
      <c r="F104" s="37"/>
      <c r="G104" s="37"/>
      <c r="H104" s="37"/>
      <c r="I104" s="37"/>
      <c r="J104" s="37">
        <v>3125</v>
      </c>
      <c r="K104" s="37">
        <v>3125</v>
      </c>
      <c r="L104" s="37">
        <v>3125</v>
      </c>
      <c r="M104" s="37">
        <v>3125</v>
      </c>
      <c r="N104" s="37">
        <v>3125</v>
      </c>
      <c r="O104" s="37">
        <v>3125</v>
      </c>
      <c r="P104" s="41">
        <f>SUM(D104:O104)</f>
        <v>18750</v>
      </c>
      <c r="Q104" s="37">
        <v>25000</v>
      </c>
      <c r="R104" s="115"/>
      <c r="S104" s="37">
        <v>3125</v>
      </c>
      <c r="T104" s="37">
        <v>3125</v>
      </c>
      <c r="U104" s="8"/>
      <c r="AE104" s="41">
        <f>SUM(S104:AD104)</f>
        <v>6250</v>
      </c>
    </row>
    <row r="105" spans="1:31" ht="15" hidden="1" outlineLevel="1">
      <c r="A105" s="74" t="s">
        <v>109</v>
      </c>
      <c r="B105" s="8" t="s">
        <v>63</v>
      </c>
      <c r="D105" s="37"/>
      <c r="E105" s="37">
        <v>3125</v>
      </c>
      <c r="F105" s="37">
        <v>3125</v>
      </c>
      <c r="G105" s="37">
        <v>3125</v>
      </c>
      <c r="H105" s="37">
        <v>3125</v>
      </c>
      <c r="I105" s="37">
        <v>3125</v>
      </c>
      <c r="J105" s="37">
        <v>3125</v>
      </c>
      <c r="K105" s="37">
        <v>3125</v>
      </c>
      <c r="L105" s="37">
        <v>3125</v>
      </c>
      <c r="M105" s="37"/>
      <c r="N105" s="37"/>
      <c r="O105" s="37"/>
      <c r="P105" s="41">
        <f>SUM(D105:O105)</f>
        <v>25000</v>
      </c>
      <c r="Q105" s="37">
        <v>25000</v>
      </c>
      <c r="R105" s="115"/>
      <c r="S105" s="37"/>
      <c r="T105" s="8"/>
      <c r="U105" s="8"/>
      <c r="AE105" s="41">
        <f>SUM(S105:AD105)</f>
        <v>0</v>
      </c>
    </row>
    <row r="106" spans="1:31" ht="15" hidden="1" outlineLevel="1">
      <c r="A106" s="74" t="s">
        <v>110</v>
      </c>
      <c r="B106" s="8"/>
      <c r="C106" s="37">
        <v>0</v>
      </c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41">
        <f>SUM(D106:O106)</f>
        <v>0</v>
      </c>
      <c r="Q106" s="37"/>
      <c r="R106" s="115"/>
      <c r="S106" s="37"/>
      <c r="T106" s="16"/>
      <c r="U106" s="8">
        <v>2464</v>
      </c>
      <c r="AE106" s="41">
        <f>SUM(S106:AD106)</f>
        <v>2464</v>
      </c>
    </row>
    <row r="107" spans="1:31" ht="15" collapsed="1">
      <c r="A107" s="10" t="s">
        <v>17</v>
      </c>
      <c r="B107" s="8"/>
      <c r="C107" s="8"/>
      <c r="D107" s="7">
        <f>SUM(D93:D105)</f>
        <v>2320</v>
      </c>
      <c r="E107" s="7">
        <f t="shared" ref="E107:T107" si="60">SUM(E93:E105)</f>
        <v>3945</v>
      </c>
      <c r="F107" s="10">
        <f t="shared" si="60"/>
        <v>8609</v>
      </c>
      <c r="G107" s="10">
        <f t="shared" si="60"/>
        <v>9737</v>
      </c>
      <c r="H107" s="10">
        <f t="shared" si="60"/>
        <v>15862</v>
      </c>
      <c r="I107" s="10">
        <f t="shared" si="60"/>
        <v>12862</v>
      </c>
      <c r="J107" s="10">
        <f t="shared" si="60"/>
        <v>18987</v>
      </c>
      <c r="K107" s="10">
        <f t="shared" si="60"/>
        <v>15987</v>
      </c>
      <c r="L107" s="10">
        <f t="shared" si="60"/>
        <v>24843</v>
      </c>
      <c r="M107" s="10">
        <f t="shared" si="60"/>
        <v>18718</v>
      </c>
      <c r="N107" s="10">
        <f t="shared" si="60"/>
        <v>18718</v>
      </c>
      <c r="O107" s="10">
        <f t="shared" si="60"/>
        <v>15862</v>
      </c>
      <c r="P107" s="134">
        <f>SUM(D107:O107)</f>
        <v>166450</v>
      </c>
      <c r="Q107" s="135">
        <f>P107+AE107</f>
        <v>200000</v>
      </c>
      <c r="R107" s="109"/>
      <c r="S107" s="10">
        <f t="shared" si="60"/>
        <v>9737</v>
      </c>
      <c r="T107" s="10">
        <f t="shared" si="60"/>
        <v>12237</v>
      </c>
      <c r="U107" s="10">
        <f>SUM(U93:U106)</f>
        <v>11576</v>
      </c>
      <c r="AE107" s="134">
        <f>SUM(S107:AD107)</f>
        <v>33550</v>
      </c>
    </row>
    <row r="108" spans="1:31" ht="14">
      <c r="A108" s="10"/>
      <c r="B108" s="10"/>
      <c r="C108" s="10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04"/>
      <c r="S108" s="8"/>
      <c r="T108" s="8"/>
      <c r="U108" s="8"/>
    </row>
    <row r="109" spans="1:31" ht="14">
      <c r="A109" s="24" t="s">
        <v>47</v>
      </c>
      <c r="B109" s="24"/>
      <c r="C109" s="24"/>
      <c r="D109" s="27">
        <f>D90-D107</f>
        <v>-2320</v>
      </c>
      <c r="E109" s="27">
        <f t="shared" ref="E109:U109" si="61">E90-E107</f>
        <v>-3945</v>
      </c>
      <c r="F109" s="27">
        <f t="shared" si="61"/>
        <v>121391</v>
      </c>
      <c r="G109" s="27">
        <f t="shared" si="61"/>
        <v>-9737</v>
      </c>
      <c r="H109" s="27">
        <f>H90-H107</f>
        <v>-15862</v>
      </c>
      <c r="I109" s="27">
        <f t="shared" si="61"/>
        <v>-12862</v>
      </c>
      <c r="J109" s="27">
        <f t="shared" si="61"/>
        <v>-18987</v>
      </c>
      <c r="K109" s="27">
        <f t="shared" si="61"/>
        <v>-15987</v>
      </c>
      <c r="L109" s="27">
        <f t="shared" si="61"/>
        <v>25157</v>
      </c>
      <c r="M109" s="27">
        <f>M90-M107</f>
        <v>-18718</v>
      </c>
      <c r="N109" s="27">
        <f t="shared" si="61"/>
        <v>-18718</v>
      </c>
      <c r="O109" s="27">
        <f t="shared" si="61"/>
        <v>-15862</v>
      </c>
      <c r="P109" s="27"/>
      <c r="Q109" s="27"/>
      <c r="R109" s="116"/>
      <c r="S109" s="27">
        <f t="shared" si="61"/>
        <v>263</v>
      </c>
      <c r="T109" s="27">
        <f t="shared" si="61"/>
        <v>-12237</v>
      </c>
      <c r="U109" s="27">
        <f t="shared" si="61"/>
        <v>-1576</v>
      </c>
      <c r="W109" s="50"/>
    </row>
    <row r="110" spans="1:31" ht="14">
      <c r="A110" s="1" t="s">
        <v>53</v>
      </c>
      <c r="B110" s="8"/>
      <c r="D110" s="139">
        <v>0</v>
      </c>
      <c r="E110" s="12">
        <f>D111</f>
        <v>-2320</v>
      </c>
      <c r="F110" s="12">
        <f>E111</f>
        <v>-6265</v>
      </c>
      <c r="G110" s="12">
        <f t="shared" ref="G110:U110" si="62">F111</f>
        <v>115126</v>
      </c>
      <c r="H110" s="12">
        <f t="shared" si="62"/>
        <v>105389</v>
      </c>
      <c r="I110" s="12">
        <f t="shared" si="62"/>
        <v>89527</v>
      </c>
      <c r="J110" s="12">
        <f t="shared" si="62"/>
        <v>76665</v>
      </c>
      <c r="K110" s="12">
        <f t="shared" si="62"/>
        <v>57678</v>
      </c>
      <c r="L110" s="12">
        <f t="shared" si="62"/>
        <v>41691</v>
      </c>
      <c r="M110" s="12">
        <f t="shared" si="62"/>
        <v>66848</v>
      </c>
      <c r="N110" s="12">
        <f t="shared" si="62"/>
        <v>48130</v>
      </c>
      <c r="O110" s="12">
        <f t="shared" si="62"/>
        <v>29412</v>
      </c>
      <c r="P110" s="17"/>
      <c r="Q110" s="17"/>
      <c r="R110" s="106"/>
      <c r="S110" s="17">
        <f>O111</f>
        <v>13550</v>
      </c>
      <c r="T110" s="17">
        <f>S111</f>
        <v>13813</v>
      </c>
      <c r="U110" s="17">
        <f t="shared" si="62"/>
        <v>1576</v>
      </c>
    </row>
    <row r="111" spans="1:31" ht="14">
      <c r="A111" s="1" t="s">
        <v>51</v>
      </c>
      <c r="D111" s="12">
        <f>D110+D109</f>
        <v>-2320</v>
      </c>
      <c r="E111" s="12">
        <f>E110+E109</f>
        <v>-6265</v>
      </c>
      <c r="F111" s="12">
        <f>F110+F109</f>
        <v>115126</v>
      </c>
      <c r="G111" s="12">
        <f t="shared" ref="G111:T111" si="63">SUM(G109,G110)</f>
        <v>105389</v>
      </c>
      <c r="H111" s="12">
        <f t="shared" si="63"/>
        <v>89527</v>
      </c>
      <c r="I111" s="12">
        <f t="shared" si="63"/>
        <v>76665</v>
      </c>
      <c r="J111" s="12">
        <f t="shared" si="63"/>
        <v>57678</v>
      </c>
      <c r="K111" s="12">
        <f t="shared" si="63"/>
        <v>41691</v>
      </c>
      <c r="L111" s="12">
        <f t="shared" si="63"/>
        <v>66848</v>
      </c>
      <c r="M111" s="12">
        <f t="shared" si="63"/>
        <v>48130</v>
      </c>
      <c r="N111" s="12">
        <f t="shared" si="63"/>
        <v>29412</v>
      </c>
      <c r="O111" s="12">
        <f t="shared" si="63"/>
        <v>13550</v>
      </c>
      <c r="P111" s="17"/>
      <c r="Q111" s="17"/>
      <c r="R111" s="106"/>
      <c r="S111" s="17">
        <f t="shared" si="63"/>
        <v>13813</v>
      </c>
      <c r="T111" s="17">
        <f t="shared" si="63"/>
        <v>1576</v>
      </c>
      <c r="U111" s="17">
        <f>SUM(U109,U110)</f>
        <v>0</v>
      </c>
    </row>
    <row r="114" spans="1:30" s="131" customFormat="1" ht="14" thickBot="1"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3"/>
    </row>
    <row r="115" spans="1:30" s="143" customFormat="1" ht="14">
      <c r="A115" s="147" t="s">
        <v>138</v>
      </c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5"/>
    </row>
    <row r="116" spans="1:30">
      <c r="A116" s="4" t="s">
        <v>20</v>
      </c>
      <c r="D116" s="17">
        <f t="shared" ref="D116:O116" si="64">D9+D40+D67</f>
        <v>145.09</v>
      </c>
      <c r="E116" s="17">
        <f t="shared" si="64"/>
        <v>6583.5570000000007</v>
      </c>
      <c r="F116" s="17">
        <f t="shared" si="64"/>
        <v>15884.492999999999</v>
      </c>
      <c r="G116" s="17">
        <f t="shared" si="64"/>
        <v>12446.4</v>
      </c>
      <c r="H116" s="17">
        <f t="shared" si="64"/>
        <v>3870.8</v>
      </c>
      <c r="I116" s="17">
        <f t="shared" si="64"/>
        <v>4107.3</v>
      </c>
      <c r="J116" s="17">
        <f t="shared" si="64"/>
        <v>9854.7999999999993</v>
      </c>
      <c r="K116" s="17">
        <f t="shared" si="64"/>
        <v>4614.3999999999996</v>
      </c>
      <c r="L116" s="17">
        <f t="shared" si="64"/>
        <v>4887.2</v>
      </c>
      <c r="M116" s="17">
        <f t="shared" si="64"/>
        <v>10674.3</v>
      </c>
      <c r="N116" s="17">
        <f t="shared" si="64"/>
        <v>5475.7</v>
      </c>
      <c r="O116" s="17">
        <f t="shared" si="64"/>
        <v>5791.4</v>
      </c>
      <c r="S116" s="17">
        <f t="shared" ref="S116:AD116" si="65">S9+S40+S67</f>
        <v>11821.999868134355</v>
      </c>
      <c r="T116" s="17">
        <f t="shared" si="65"/>
        <v>6781.8665010368431</v>
      </c>
      <c r="U116" s="17">
        <f t="shared" si="65"/>
        <v>7255.5291329264046</v>
      </c>
      <c r="V116" s="17">
        <f t="shared" si="65"/>
        <v>13243.401643772655</v>
      </c>
      <c r="W116" s="17">
        <f t="shared" si="65"/>
        <v>9895.9103299442904</v>
      </c>
      <c r="X116" s="17">
        <f t="shared" si="65"/>
        <v>10413.494276701076</v>
      </c>
      <c r="Y116" s="17">
        <f t="shared" si="65"/>
        <v>16446.605741860567</v>
      </c>
      <c r="Z116" s="17">
        <f t="shared" si="65"/>
        <v>11495.71055097484</v>
      </c>
      <c r="AA116" s="17">
        <f t="shared" si="65"/>
        <v>13161.288504362541</v>
      </c>
      <c r="AB116" s="17">
        <f t="shared" si="65"/>
        <v>19243.833796351872</v>
      </c>
      <c r="AC116" s="17">
        <f t="shared" si="65"/>
        <v>14343.85544710089</v>
      </c>
      <c r="AD116" s="17">
        <f t="shared" si="65"/>
        <v>14961.877747372371</v>
      </c>
    </row>
    <row r="117" spans="1:30">
      <c r="A117" s="4" t="s">
        <v>83</v>
      </c>
      <c r="D117" s="17">
        <f t="shared" ref="D117:O117" si="66">D31+D51+D79</f>
        <v>21126.57</v>
      </c>
      <c r="E117" s="17">
        <f t="shared" si="66"/>
        <v>9961.4470000000001</v>
      </c>
      <c r="F117" s="17">
        <f t="shared" si="66"/>
        <v>17270.863000000001</v>
      </c>
      <c r="G117" s="17">
        <f t="shared" si="66"/>
        <v>21435.4</v>
      </c>
      <c r="H117" s="17">
        <f t="shared" si="66"/>
        <v>21655.8</v>
      </c>
      <c r="I117" s="17">
        <f t="shared" si="66"/>
        <v>15633.3</v>
      </c>
      <c r="J117" s="17">
        <f t="shared" si="66"/>
        <v>13679.8</v>
      </c>
      <c r="K117" s="17">
        <f t="shared" si="66"/>
        <v>13203.4</v>
      </c>
      <c r="L117" s="17">
        <f t="shared" si="66"/>
        <v>13228.2</v>
      </c>
      <c r="M117" s="17">
        <f t="shared" si="66"/>
        <v>13754.3</v>
      </c>
      <c r="N117" s="17">
        <f t="shared" si="66"/>
        <v>13281.7</v>
      </c>
      <c r="O117" s="17">
        <f t="shared" si="66"/>
        <v>13310.4</v>
      </c>
      <c r="S117" s="17">
        <f t="shared" ref="S117:AD117" si="67">S31+S51+S79</f>
        <v>14618.636351648578</v>
      </c>
      <c r="T117" s="17">
        <f t="shared" si="67"/>
        <v>14160.442409185167</v>
      </c>
      <c r="U117" s="17">
        <f t="shared" si="67"/>
        <v>14203.502648447855</v>
      </c>
      <c r="V117" s="17">
        <f t="shared" si="67"/>
        <v>15247.854694888423</v>
      </c>
      <c r="W117" s="17">
        <f t="shared" si="67"/>
        <v>14943.537302722209</v>
      </c>
      <c r="X117" s="17">
        <f t="shared" si="67"/>
        <v>14990.590388791006</v>
      </c>
      <c r="Y117" s="17">
        <f t="shared" si="67"/>
        <v>15639.05506744187</v>
      </c>
      <c r="Z117" s="17">
        <f t="shared" si="67"/>
        <v>15188.973686452258</v>
      </c>
      <c r="AA117" s="17">
        <f t="shared" si="67"/>
        <v>15340.389864032957</v>
      </c>
      <c r="AB117" s="17">
        <f t="shared" si="67"/>
        <v>15993.348526941079</v>
      </c>
      <c r="AC117" s="17">
        <f t="shared" si="67"/>
        <v>15547.895949736445</v>
      </c>
      <c r="AD117" s="17">
        <f t="shared" si="67"/>
        <v>15604.07979521567</v>
      </c>
    </row>
    <row r="118" spans="1:30">
      <c r="A118" s="4" t="s">
        <v>130</v>
      </c>
      <c r="D118" s="140">
        <f t="shared" ref="D118:O118" si="68">D116-D117</f>
        <v>-20981.48</v>
      </c>
      <c r="E118" s="140">
        <f t="shared" si="68"/>
        <v>-3377.8899999999994</v>
      </c>
      <c r="F118" s="140">
        <f t="shared" si="68"/>
        <v>-1386.3700000000026</v>
      </c>
      <c r="G118" s="140">
        <f t="shared" si="68"/>
        <v>-8989.0000000000018</v>
      </c>
      <c r="H118" s="140">
        <f t="shared" si="68"/>
        <v>-17785</v>
      </c>
      <c r="I118" s="140">
        <f t="shared" si="68"/>
        <v>-11526</v>
      </c>
      <c r="J118" s="140">
        <f t="shared" si="68"/>
        <v>-3825</v>
      </c>
      <c r="K118" s="140">
        <f t="shared" si="68"/>
        <v>-8589</v>
      </c>
      <c r="L118" s="140">
        <f t="shared" si="68"/>
        <v>-8341</v>
      </c>
      <c r="M118" s="140">
        <f t="shared" si="68"/>
        <v>-3080</v>
      </c>
      <c r="N118" s="140">
        <f t="shared" si="68"/>
        <v>-7806.0000000000009</v>
      </c>
      <c r="O118" s="140">
        <f t="shared" si="68"/>
        <v>-7519</v>
      </c>
      <c r="S118" s="140">
        <f>S116-S117</f>
        <v>-2796.6364835142231</v>
      </c>
      <c r="T118" s="140">
        <f t="shared" ref="T118" si="69">T116-T117</f>
        <v>-7378.5759081483238</v>
      </c>
      <c r="U118" s="140">
        <f t="shared" ref="U118" si="70">U116-U117</f>
        <v>-6947.9735155214503</v>
      </c>
      <c r="V118" s="140">
        <f t="shared" ref="V118" si="71">V116-V117</f>
        <v>-2004.4530511157682</v>
      </c>
      <c r="W118" s="140">
        <f t="shared" ref="W118" si="72">W116-W117</f>
        <v>-5047.6269727779181</v>
      </c>
      <c r="X118" s="140">
        <f t="shared" ref="X118" si="73">X116-X117</f>
        <v>-4577.0961120899301</v>
      </c>
      <c r="Y118" s="140">
        <f t="shared" ref="Y118" si="74">Y116-Y117</f>
        <v>807.55067441869687</v>
      </c>
      <c r="Z118" s="140">
        <f t="shared" ref="Z118" si="75">Z116-Z117</f>
        <v>-3693.2631354774185</v>
      </c>
      <c r="AA118" s="140">
        <f t="shared" ref="AA118" si="76">AA116-AA117</f>
        <v>-2179.1013596704161</v>
      </c>
      <c r="AB118" s="140">
        <f t="shared" ref="AB118" si="77">AB116-AB117</f>
        <v>3250.4852694107922</v>
      </c>
      <c r="AC118" s="140">
        <f t="shared" ref="AC118" si="78">AC116-AC117</f>
        <v>-1204.0405026355547</v>
      </c>
      <c r="AD118" s="140">
        <f t="shared" ref="AD118" si="79">AD116-AD117</f>
        <v>-642.20204784329871</v>
      </c>
    </row>
    <row r="119" spans="1:30"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</row>
    <row r="120" spans="1:30" ht="14">
      <c r="A120" t="s">
        <v>137</v>
      </c>
      <c r="D120" s="12">
        <f>D34+D54+D82</f>
        <v>104889</v>
      </c>
      <c r="E120" s="12">
        <f>D121</f>
        <v>83907.520000000004</v>
      </c>
      <c r="F120" s="12">
        <f t="shared" ref="F120:O120" si="80">E121</f>
        <v>80529.63</v>
      </c>
      <c r="G120" s="12">
        <f t="shared" si="80"/>
        <v>79143.260000000009</v>
      </c>
      <c r="H120" s="12">
        <f t="shared" si="80"/>
        <v>70154.260000000009</v>
      </c>
      <c r="I120" s="12">
        <f t="shared" si="80"/>
        <v>52369.260000000009</v>
      </c>
      <c r="J120" s="12">
        <f t="shared" si="80"/>
        <v>40843.260000000009</v>
      </c>
      <c r="K120" s="12">
        <f t="shared" si="80"/>
        <v>37018.260000000009</v>
      </c>
      <c r="L120" s="12">
        <f t="shared" si="80"/>
        <v>28429.260000000009</v>
      </c>
      <c r="M120" s="12">
        <f t="shared" si="80"/>
        <v>20088.260000000009</v>
      </c>
      <c r="N120" s="12">
        <f t="shared" si="80"/>
        <v>17008.260000000009</v>
      </c>
      <c r="O120" s="12">
        <f t="shared" si="80"/>
        <v>9202.2600000000093</v>
      </c>
      <c r="S120" s="12">
        <f>O121</f>
        <v>1683.2600000000093</v>
      </c>
      <c r="T120" s="12">
        <f>S121</f>
        <v>-1113.3764835142138</v>
      </c>
      <c r="U120" s="12">
        <f t="shared" ref="U120:AD120" si="81">T121</f>
        <v>-8491.9523916625367</v>
      </c>
      <c r="V120" s="12">
        <f t="shared" si="81"/>
        <v>-15439.925907183988</v>
      </c>
      <c r="W120" s="12">
        <f t="shared" si="81"/>
        <v>-17444.378958299756</v>
      </c>
      <c r="X120" s="12">
        <f t="shared" si="81"/>
        <v>-22492.005931077674</v>
      </c>
      <c r="Y120" s="12">
        <f t="shared" si="81"/>
        <v>-27069.102043167604</v>
      </c>
      <c r="Z120" s="12">
        <f t="shared" si="81"/>
        <v>-26261.551368748907</v>
      </c>
      <c r="AA120" s="12">
        <f t="shared" si="81"/>
        <v>-29954.814504226328</v>
      </c>
      <c r="AB120" s="12">
        <f t="shared" si="81"/>
        <v>-32133.915863896742</v>
      </c>
      <c r="AC120" s="12">
        <f t="shared" si="81"/>
        <v>-28883.430594485952</v>
      </c>
      <c r="AD120" s="12">
        <f t="shared" si="81"/>
        <v>-30087.471097121506</v>
      </c>
    </row>
    <row r="121" spans="1:30" ht="14">
      <c r="A121" t="s">
        <v>51</v>
      </c>
      <c r="D121" s="12">
        <f>D120+D118</f>
        <v>83907.520000000004</v>
      </c>
      <c r="E121" s="12">
        <f>E120+E118</f>
        <v>80529.63</v>
      </c>
      <c r="F121" s="12">
        <f t="shared" ref="F121" si="82">F120+F118</f>
        <v>79143.260000000009</v>
      </c>
      <c r="G121" s="12">
        <f t="shared" ref="G121" si="83">G120+G118</f>
        <v>70154.260000000009</v>
      </c>
      <c r="H121" s="12">
        <f t="shared" ref="H121" si="84">H120+H118</f>
        <v>52369.260000000009</v>
      </c>
      <c r="I121" s="12">
        <f t="shared" ref="I121" si="85">I120+I118</f>
        <v>40843.260000000009</v>
      </c>
      <c r="J121" s="12">
        <f t="shared" ref="J121" si="86">J120+J118</f>
        <v>37018.260000000009</v>
      </c>
      <c r="K121" s="12">
        <f t="shared" ref="K121" si="87">K120+K118</f>
        <v>28429.260000000009</v>
      </c>
      <c r="L121" s="12">
        <f t="shared" ref="L121" si="88">L120+L118</f>
        <v>20088.260000000009</v>
      </c>
      <c r="M121" s="12">
        <f t="shared" ref="M121" si="89">M120+M118</f>
        <v>17008.260000000009</v>
      </c>
      <c r="N121" s="12">
        <f t="shared" ref="N121" si="90">N120+N118</f>
        <v>9202.2600000000093</v>
      </c>
      <c r="O121" s="12">
        <f t="shared" ref="O121" si="91">O120+O118</f>
        <v>1683.2600000000093</v>
      </c>
      <c r="S121" s="12">
        <f t="shared" ref="S121" si="92">S120+S118</f>
        <v>-1113.3764835142138</v>
      </c>
      <c r="T121" s="12">
        <f>T118+T120</f>
        <v>-8491.9523916625367</v>
      </c>
      <c r="U121" s="12">
        <f t="shared" ref="U121:AD121" si="93">U118+U120</f>
        <v>-15439.925907183988</v>
      </c>
      <c r="V121" s="12">
        <f t="shared" si="93"/>
        <v>-17444.378958299756</v>
      </c>
      <c r="W121" s="12">
        <f t="shared" si="93"/>
        <v>-22492.005931077674</v>
      </c>
      <c r="X121" s="12">
        <f t="shared" si="93"/>
        <v>-27069.102043167604</v>
      </c>
      <c r="Y121" s="12">
        <f t="shared" si="93"/>
        <v>-26261.551368748907</v>
      </c>
      <c r="Z121" s="12">
        <f t="shared" si="93"/>
        <v>-29954.814504226328</v>
      </c>
      <c r="AA121" s="12">
        <f t="shared" si="93"/>
        <v>-32133.915863896742</v>
      </c>
      <c r="AB121" s="12">
        <f t="shared" si="93"/>
        <v>-28883.430594485952</v>
      </c>
      <c r="AC121" s="12">
        <f t="shared" si="93"/>
        <v>-30087.471097121506</v>
      </c>
      <c r="AD121" s="12">
        <f t="shared" si="93"/>
        <v>-30729.673144964807</v>
      </c>
    </row>
    <row r="123" spans="1:30" s="131" customFormat="1" ht="14" thickBot="1"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3"/>
    </row>
    <row r="124" spans="1:30" s="148" customFormat="1" ht="14">
      <c r="A124" s="147" t="s">
        <v>139</v>
      </c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50"/>
    </row>
    <row r="125" spans="1:30">
      <c r="A125" s="4" t="s">
        <v>20</v>
      </c>
      <c r="D125" s="17">
        <f t="shared" ref="D125:O125" si="94">D9+D40+D67+D90</f>
        <v>145.09</v>
      </c>
      <c r="E125" s="17">
        <f t="shared" si="94"/>
        <v>6583.5570000000007</v>
      </c>
      <c r="F125" s="17">
        <f t="shared" si="94"/>
        <v>145884.49299999999</v>
      </c>
      <c r="G125" s="17">
        <f t="shared" si="94"/>
        <v>12446.4</v>
      </c>
      <c r="H125" s="17">
        <f t="shared" si="94"/>
        <v>3870.8</v>
      </c>
      <c r="I125" s="17">
        <f t="shared" si="94"/>
        <v>4107.3</v>
      </c>
      <c r="J125" s="17">
        <f t="shared" si="94"/>
        <v>9854.7999999999993</v>
      </c>
      <c r="K125" s="17">
        <f t="shared" si="94"/>
        <v>4614.3999999999996</v>
      </c>
      <c r="L125" s="17">
        <f t="shared" si="94"/>
        <v>54887.199999999997</v>
      </c>
      <c r="M125" s="17">
        <f t="shared" si="94"/>
        <v>10674.3</v>
      </c>
      <c r="N125" s="17">
        <f t="shared" si="94"/>
        <v>5475.7</v>
      </c>
      <c r="O125" s="17">
        <f t="shared" si="94"/>
        <v>5791.4</v>
      </c>
      <c r="S125" s="17">
        <f t="shared" ref="S125:AD125" si="95">S9+S40+S67+S90</f>
        <v>21821.999868134357</v>
      </c>
      <c r="T125" s="17">
        <f t="shared" si="95"/>
        <v>6781.8665010368431</v>
      </c>
      <c r="U125" s="17">
        <f t="shared" si="95"/>
        <v>17255.529132926404</v>
      </c>
      <c r="V125" s="17">
        <f t="shared" si="95"/>
        <v>13243.401643772655</v>
      </c>
      <c r="W125" s="17">
        <f t="shared" si="95"/>
        <v>9895.9103299442904</v>
      </c>
      <c r="X125" s="17">
        <f t="shared" si="95"/>
        <v>10413.494276701076</v>
      </c>
      <c r="Y125" s="17">
        <f t="shared" si="95"/>
        <v>16446.605741860567</v>
      </c>
      <c r="Z125" s="17">
        <f t="shared" si="95"/>
        <v>11495.71055097484</v>
      </c>
      <c r="AA125" s="17">
        <f t="shared" si="95"/>
        <v>13161.288504362541</v>
      </c>
      <c r="AB125" s="17">
        <f t="shared" si="95"/>
        <v>19243.833796351872</v>
      </c>
      <c r="AC125" s="17">
        <f t="shared" si="95"/>
        <v>14343.85544710089</v>
      </c>
      <c r="AD125" s="17">
        <f t="shared" si="95"/>
        <v>14961.877747372371</v>
      </c>
    </row>
    <row r="126" spans="1:30">
      <c r="A126" s="4" t="s">
        <v>83</v>
      </c>
      <c r="D126" s="17">
        <f t="shared" ref="D126:O126" si="96">D31+D51+D79+D107</f>
        <v>23446.57</v>
      </c>
      <c r="E126" s="17">
        <f t="shared" si="96"/>
        <v>13906.447</v>
      </c>
      <c r="F126" s="17">
        <f t="shared" si="96"/>
        <v>25879.863000000001</v>
      </c>
      <c r="G126" s="17">
        <f t="shared" si="96"/>
        <v>31172.400000000001</v>
      </c>
      <c r="H126" s="17">
        <f t="shared" si="96"/>
        <v>37517.800000000003</v>
      </c>
      <c r="I126" s="17">
        <f t="shared" si="96"/>
        <v>28495.3</v>
      </c>
      <c r="J126" s="17">
        <f t="shared" si="96"/>
        <v>32666.799999999999</v>
      </c>
      <c r="K126" s="17">
        <f t="shared" si="96"/>
        <v>29190.400000000001</v>
      </c>
      <c r="L126" s="17">
        <f t="shared" si="96"/>
        <v>38071.199999999997</v>
      </c>
      <c r="M126" s="17">
        <f t="shared" si="96"/>
        <v>32472.3</v>
      </c>
      <c r="N126" s="17">
        <f t="shared" si="96"/>
        <v>31999.7</v>
      </c>
      <c r="O126" s="17">
        <f t="shared" si="96"/>
        <v>29172.400000000001</v>
      </c>
      <c r="S126" s="17">
        <f t="shared" ref="S126:AD126" si="97">S31+S51+S79+S107</f>
        <v>24355.63635164858</v>
      </c>
      <c r="T126" s="17">
        <f t="shared" si="97"/>
        <v>26397.442409185169</v>
      </c>
      <c r="U126" s="17">
        <f t="shared" si="97"/>
        <v>25779.502648447855</v>
      </c>
      <c r="V126" s="17">
        <f t="shared" si="97"/>
        <v>15247.854694888423</v>
      </c>
      <c r="W126" s="17">
        <f t="shared" si="97"/>
        <v>14943.537302722209</v>
      </c>
      <c r="X126" s="17">
        <f t="shared" si="97"/>
        <v>14990.590388791006</v>
      </c>
      <c r="Y126" s="17">
        <f t="shared" si="97"/>
        <v>15639.05506744187</v>
      </c>
      <c r="Z126" s="17">
        <f t="shared" si="97"/>
        <v>15188.973686452258</v>
      </c>
      <c r="AA126" s="17">
        <f t="shared" si="97"/>
        <v>15340.389864032957</v>
      </c>
      <c r="AB126" s="17">
        <f t="shared" si="97"/>
        <v>15993.348526941079</v>
      </c>
      <c r="AC126" s="17">
        <f t="shared" si="97"/>
        <v>15547.895949736445</v>
      </c>
      <c r="AD126" s="17">
        <f t="shared" si="97"/>
        <v>15604.07979521567</v>
      </c>
    </row>
    <row r="127" spans="1:30">
      <c r="A127" s="4" t="s">
        <v>130</v>
      </c>
      <c r="D127" s="140">
        <f t="shared" ref="D127:O127" si="98">D125-D126</f>
        <v>-23301.48</v>
      </c>
      <c r="E127" s="140">
        <f t="shared" si="98"/>
        <v>-7322.8899999999994</v>
      </c>
      <c r="F127" s="140">
        <f t="shared" si="98"/>
        <v>120004.62999999999</v>
      </c>
      <c r="G127" s="140">
        <f t="shared" si="98"/>
        <v>-18726</v>
      </c>
      <c r="H127" s="140">
        <f t="shared" si="98"/>
        <v>-33647</v>
      </c>
      <c r="I127" s="140">
        <f t="shared" si="98"/>
        <v>-24388</v>
      </c>
      <c r="J127" s="140">
        <f t="shared" si="98"/>
        <v>-22812</v>
      </c>
      <c r="K127" s="140">
        <f t="shared" si="98"/>
        <v>-24576</v>
      </c>
      <c r="L127" s="140">
        <f t="shared" si="98"/>
        <v>16816</v>
      </c>
      <c r="M127" s="140">
        <f t="shared" si="98"/>
        <v>-21798</v>
      </c>
      <c r="N127" s="140">
        <f t="shared" si="98"/>
        <v>-26524</v>
      </c>
      <c r="O127" s="140">
        <f t="shared" si="98"/>
        <v>-23381</v>
      </c>
      <c r="S127" s="140">
        <f>S125-S126</f>
        <v>-2533.6364835142231</v>
      </c>
      <c r="T127" s="140">
        <f t="shared" ref="T127:AD127" si="99">T125-T126</f>
        <v>-19615.575908148327</v>
      </c>
      <c r="U127" s="140">
        <f t="shared" si="99"/>
        <v>-8523.9735155214512</v>
      </c>
      <c r="V127" s="140">
        <f t="shared" si="99"/>
        <v>-2004.4530511157682</v>
      </c>
      <c r="W127" s="140">
        <f t="shared" si="99"/>
        <v>-5047.6269727779181</v>
      </c>
      <c r="X127" s="140">
        <f t="shared" si="99"/>
        <v>-4577.0961120899301</v>
      </c>
      <c r="Y127" s="140">
        <f t="shared" si="99"/>
        <v>807.55067441869687</v>
      </c>
      <c r="Z127" s="140">
        <f t="shared" si="99"/>
        <v>-3693.2631354774185</v>
      </c>
      <c r="AA127" s="140">
        <f t="shared" si="99"/>
        <v>-2179.1013596704161</v>
      </c>
      <c r="AB127" s="140">
        <f t="shared" si="99"/>
        <v>3250.4852694107922</v>
      </c>
      <c r="AC127" s="140">
        <f t="shared" si="99"/>
        <v>-1204.0405026355547</v>
      </c>
      <c r="AD127" s="140">
        <f t="shared" si="99"/>
        <v>-642.20204784329871</v>
      </c>
    </row>
    <row r="128" spans="1:30"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</row>
    <row r="129" spans="1:30" ht="14">
      <c r="A129" t="s">
        <v>137</v>
      </c>
      <c r="D129" s="12">
        <f>D34+D54+D82+D110</f>
        <v>104889</v>
      </c>
      <c r="E129" s="12">
        <f>D130</f>
        <v>81587.520000000004</v>
      </c>
      <c r="F129" s="12">
        <f t="shared" ref="F129:O129" si="100">E130</f>
        <v>74264.63</v>
      </c>
      <c r="G129" s="12">
        <f t="shared" si="100"/>
        <v>194269.26</v>
      </c>
      <c r="H129" s="12">
        <f t="shared" si="100"/>
        <v>175543.26</v>
      </c>
      <c r="I129" s="12">
        <f t="shared" si="100"/>
        <v>141896.26</v>
      </c>
      <c r="J129" s="12">
        <f t="shared" si="100"/>
        <v>117508.26000000001</v>
      </c>
      <c r="K129" s="12">
        <f t="shared" si="100"/>
        <v>94696.260000000009</v>
      </c>
      <c r="L129" s="12">
        <f t="shared" si="100"/>
        <v>70120.260000000009</v>
      </c>
      <c r="M129" s="12">
        <f t="shared" si="100"/>
        <v>86936.260000000009</v>
      </c>
      <c r="N129" s="12">
        <f t="shared" si="100"/>
        <v>65138.260000000009</v>
      </c>
      <c r="O129" s="12">
        <f t="shared" si="100"/>
        <v>38614.260000000009</v>
      </c>
      <c r="S129" s="12">
        <f>O130</f>
        <v>15233.260000000009</v>
      </c>
      <c r="T129" s="12">
        <f>S130</f>
        <v>12699.623516485786</v>
      </c>
      <c r="U129" s="12">
        <f>T130</f>
        <v>-6915.9523916625403</v>
      </c>
      <c r="V129" s="12">
        <f>U130</f>
        <v>-15439.925907183992</v>
      </c>
      <c r="W129" s="12">
        <f t="shared" ref="W129:AD129" si="101">V130</f>
        <v>-17444.37895829976</v>
      </c>
      <c r="X129" s="12">
        <f t="shared" si="101"/>
        <v>-22492.005931077678</v>
      </c>
      <c r="Y129" s="12">
        <f t="shared" si="101"/>
        <v>-27069.102043167608</v>
      </c>
      <c r="Z129" s="12">
        <f t="shared" si="101"/>
        <v>-26261.551368748911</v>
      </c>
      <c r="AA129" s="12">
        <f t="shared" si="101"/>
        <v>-29954.814504226328</v>
      </c>
      <c r="AB129" s="12">
        <f t="shared" si="101"/>
        <v>-32133.915863896742</v>
      </c>
      <c r="AC129" s="12">
        <f t="shared" si="101"/>
        <v>-28883.430594485952</v>
      </c>
      <c r="AD129" s="12">
        <f t="shared" si="101"/>
        <v>-30087.471097121506</v>
      </c>
    </row>
    <row r="130" spans="1:30" ht="14">
      <c r="A130" t="s">
        <v>51</v>
      </c>
      <c r="D130" s="12">
        <f>D35+D55+D83+D111</f>
        <v>81587.520000000004</v>
      </c>
      <c r="E130" s="12">
        <f>E129+E127</f>
        <v>74264.63</v>
      </c>
      <c r="F130" s="12">
        <f t="shared" ref="F130:O130" si="102">F129+F127</f>
        <v>194269.26</v>
      </c>
      <c r="G130" s="12">
        <f t="shared" si="102"/>
        <v>175543.26</v>
      </c>
      <c r="H130" s="12">
        <f t="shared" si="102"/>
        <v>141896.26</v>
      </c>
      <c r="I130" s="12">
        <f t="shared" si="102"/>
        <v>117508.26000000001</v>
      </c>
      <c r="J130" s="12">
        <f t="shared" si="102"/>
        <v>94696.260000000009</v>
      </c>
      <c r="K130" s="12">
        <f t="shared" si="102"/>
        <v>70120.260000000009</v>
      </c>
      <c r="L130" s="12">
        <f t="shared" si="102"/>
        <v>86936.260000000009</v>
      </c>
      <c r="M130" s="12">
        <f t="shared" si="102"/>
        <v>65138.260000000009</v>
      </c>
      <c r="N130" s="12">
        <f t="shared" si="102"/>
        <v>38614.260000000009</v>
      </c>
      <c r="O130" s="12">
        <f t="shared" si="102"/>
        <v>15233.260000000009</v>
      </c>
      <c r="S130" s="12">
        <f>S127+S129</f>
        <v>12699.623516485786</v>
      </c>
      <c r="T130" s="12">
        <f t="shared" ref="T130:V130" si="103">T127+T129</f>
        <v>-6915.9523916625403</v>
      </c>
      <c r="U130" s="12">
        <f t="shared" si="103"/>
        <v>-15439.925907183992</v>
      </c>
      <c r="V130" s="12">
        <f t="shared" si="103"/>
        <v>-17444.37895829976</v>
      </c>
      <c r="W130" s="12">
        <f t="shared" ref="W130" si="104">W127+W129</f>
        <v>-22492.005931077678</v>
      </c>
      <c r="X130" s="12">
        <f t="shared" ref="X130" si="105">X127+X129</f>
        <v>-27069.102043167608</v>
      </c>
      <c r="Y130" s="12">
        <f t="shared" ref="Y130" si="106">Y127+Y129</f>
        <v>-26261.551368748911</v>
      </c>
      <c r="Z130" s="12">
        <f t="shared" ref="Z130" si="107">Z127+Z129</f>
        <v>-29954.814504226328</v>
      </c>
      <c r="AA130" s="12">
        <f t="shared" ref="AA130" si="108">AA127+AA129</f>
        <v>-32133.915863896742</v>
      </c>
      <c r="AB130" s="12">
        <f t="shared" ref="AB130" si="109">AB127+AB129</f>
        <v>-28883.430594485952</v>
      </c>
      <c r="AC130" s="12">
        <f t="shared" ref="AC130" si="110">AC127+AC129</f>
        <v>-30087.471097121506</v>
      </c>
      <c r="AD130" s="12">
        <f t="shared" ref="AD130" si="111">AD127+AD129</f>
        <v>-30729.673144964807</v>
      </c>
    </row>
    <row r="132" spans="1:30" s="131" customFormat="1" ht="14" thickBot="1"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3"/>
    </row>
    <row r="135" spans="1:30" s="143" customFormat="1" ht="14">
      <c r="A135" s="146" t="s">
        <v>135</v>
      </c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  <c r="Q135" s="144"/>
      <c r="R135" s="145"/>
    </row>
    <row r="136" spans="1:30" ht="14" hidden="1" outlineLevel="1">
      <c r="A136" s="1" t="s">
        <v>113</v>
      </c>
    </row>
    <row r="137" spans="1:30" hidden="1" outlineLevel="1">
      <c r="A137" s="96" t="s">
        <v>114</v>
      </c>
      <c r="C137">
        <v>0.2</v>
      </c>
      <c r="D137" s="5">
        <f t="shared" ref="D137:O137" si="112">D93</f>
        <v>2220</v>
      </c>
      <c r="E137" s="5">
        <f t="shared" si="112"/>
        <v>720</v>
      </c>
      <c r="F137" s="5">
        <f t="shared" si="112"/>
        <v>2064</v>
      </c>
      <c r="G137" s="5">
        <f t="shared" si="112"/>
        <v>2064</v>
      </c>
      <c r="H137" s="5">
        <f t="shared" si="112"/>
        <v>2064</v>
      </c>
      <c r="I137" s="5">
        <f t="shared" si="112"/>
        <v>2064</v>
      </c>
      <c r="J137" s="5">
        <f t="shared" si="112"/>
        <v>2064</v>
      </c>
      <c r="K137" s="5">
        <f t="shared" si="112"/>
        <v>2064</v>
      </c>
      <c r="L137" s="5">
        <f t="shared" si="112"/>
        <v>2064</v>
      </c>
      <c r="M137" s="5">
        <f t="shared" si="112"/>
        <v>2064</v>
      </c>
      <c r="N137" s="5">
        <f t="shared" si="112"/>
        <v>2064</v>
      </c>
      <c r="O137" s="5">
        <f t="shared" si="112"/>
        <v>2064</v>
      </c>
      <c r="S137" s="5">
        <f t="shared" ref="S137:AD137" si="113">S93</f>
        <v>2064</v>
      </c>
      <c r="T137" s="5">
        <f t="shared" si="113"/>
        <v>2064</v>
      </c>
      <c r="U137" s="5">
        <f t="shared" si="113"/>
        <v>2064</v>
      </c>
      <c r="V137" s="5">
        <f t="shared" si="113"/>
        <v>0</v>
      </c>
      <c r="W137" s="5">
        <f t="shared" si="113"/>
        <v>0</v>
      </c>
      <c r="X137" s="5">
        <f t="shared" si="113"/>
        <v>0</v>
      </c>
      <c r="Y137" s="5">
        <f t="shared" si="113"/>
        <v>0</v>
      </c>
      <c r="Z137" s="5">
        <f t="shared" si="113"/>
        <v>0</v>
      </c>
      <c r="AA137" s="5">
        <f t="shared" si="113"/>
        <v>0</v>
      </c>
      <c r="AB137" s="5">
        <f t="shared" si="113"/>
        <v>0</v>
      </c>
      <c r="AC137" s="5">
        <f t="shared" si="113"/>
        <v>0</v>
      </c>
      <c r="AD137" s="5">
        <f t="shared" si="113"/>
        <v>0</v>
      </c>
    </row>
    <row r="138" spans="1:30" ht="14" hidden="1" customHeight="1" outlineLevel="1">
      <c r="A138" s="96" t="s">
        <v>115</v>
      </c>
      <c r="C138">
        <f t="shared" ref="C138:O138" si="114">C14+C16</f>
        <v>0.4</v>
      </c>
      <c r="D138">
        <f t="shared" si="114"/>
        <v>5040</v>
      </c>
      <c r="E138">
        <f t="shared" si="114"/>
        <v>0</v>
      </c>
      <c r="F138">
        <f t="shared" si="114"/>
        <v>1976</v>
      </c>
      <c r="G138">
        <f t="shared" si="114"/>
        <v>1976</v>
      </c>
      <c r="H138">
        <f t="shared" si="114"/>
        <v>1976</v>
      </c>
      <c r="I138">
        <f t="shared" si="114"/>
        <v>0</v>
      </c>
      <c r="J138">
        <f t="shared" si="114"/>
        <v>0</v>
      </c>
      <c r="K138">
        <f t="shared" si="114"/>
        <v>0</v>
      </c>
      <c r="L138">
        <f t="shared" si="114"/>
        <v>0</v>
      </c>
      <c r="M138">
        <f t="shared" si="114"/>
        <v>0</v>
      </c>
      <c r="N138">
        <f t="shared" si="114"/>
        <v>0</v>
      </c>
      <c r="O138">
        <f t="shared" si="114"/>
        <v>0</v>
      </c>
      <c r="S138">
        <f t="shared" ref="S138:AD138" si="115">S14+S16</f>
        <v>0</v>
      </c>
      <c r="T138">
        <f t="shared" si="115"/>
        <v>0</v>
      </c>
      <c r="U138">
        <f t="shared" si="115"/>
        <v>0</v>
      </c>
      <c r="V138">
        <f t="shared" si="115"/>
        <v>0</v>
      </c>
      <c r="W138">
        <f t="shared" si="115"/>
        <v>0</v>
      </c>
      <c r="X138">
        <f t="shared" si="115"/>
        <v>0</v>
      </c>
      <c r="Y138">
        <f t="shared" si="115"/>
        <v>0</v>
      </c>
      <c r="Z138">
        <f t="shared" si="115"/>
        <v>0</v>
      </c>
      <c r="AA138">
        <f t="shared" si="115"/>
        <v>0</v>
      </c>
      <c r="AB138">
        <f t="shared" si="115"/>
        <v>0</v>
      </c>
      <c r="AC138">
        <f t="shared" si="115"/>
        <v>0</v>
      </c>
      <c r="AD138">
        <f t="shared" si="115"/>
        <v>0</v>
      </c>
    </row>
    <row r="139" spans="1:30" ht="14" hidden="1" customHeight="1" outlineLevel="1">
      <c r="A139" s="96" t="s">
        <v>120</v>
      </c>
      <c r="C139">
        <f t="shared" ref="C139:O139" si="116">C43+C75</f>
        <v>0.4</v>
      </c>
      <c r="D139">
        <f t="shared" si="116"/>
        <v>0</v>
      </c>
      <c r="E139">
        <f t="shared" si="116"/>
        <v>0</v>
      </c>
      <c r="F139">
        <f t="shared" si="116"/>
        <v>988</v>
      </c>
      <c r="G139">
        <f t="shared" si="116"/>
        <v>1976</v>
      </c>
      <c r="H139">
        <f t="shared" si="116"/>
        <v>1976</v>
      </c>
      <c r="I139">
        <f t="shared" si="116"/>
        <v>1976</v>
      </c>
      <c r="J139">
        <f t="shared" si="116"/>
        <v>1976</v>
      </c>
      <c r="K139">
        <f t="shared" si="116"/>
        <v>1976</v>
      </c>
      <c r="L139">
        <f t="shared" si="116"/>
        <v>1976</v>
      </c>
      <c r="M139">
        <f t="shared" si="116"/>
        <v>1976</v>
      </c>
      <c r="N139">
        <f t="shared" si="116"/>
        <v>1976</v>
      </c>
      <c r="O139">
        <f t="shared" si="116"/>
        <v>1976</v>
      </c>
      <c r="S139">
        <f t="shared" ref="S139:AD139" si="117">S43+S75</f>
        <v>1976</v>
      </c>
      <c r="T139">
        <f t="shared" si="117"/>
        <v>1976</v>
      </c>
      <c r="U139">
        <f t="shared" si="117"/>
        <v>1976</v>
      </c>
      <c r="V139">
        <f t="shared" si="117"/>
        <v>1976</v>
      </c>
      <c r="W139">
        <f t="shared" si="117"/>
        <v>1976</v>
      </c>
      <c r="X139">
        <f t="shared" si="117"/>
        <v>1976</v>
      </c>
      <c r="Y139">
        <f t="shared" si="117"/>
        <v>1976</v>
      </c>
      <c r="Z139">
        <f t="shared" si="117"/>
        <v>1976</v>
      </c>
      <c r="AA139">
        <f t="shared" si="117"/>
        <v>1976</v>
      </c>
      <c r="AB139">
        <f t="shared" si="117"/>
        <v>1976</v>
      </c>
      <c r="AC139">
        <f t="shared" si="117"/>
        <v>1976</v>
      </c>
      <c r="AD139">
        <f t="shared" si="117"/>
        <v>1976</v>
      </c>
    </row>
    <row r="140" spans="1:30" hidden="1" outlineLevel="1">
      <c r="A140" s="96" t="s">
        <v>116</v>
      </c>
      <c r="C140">
        <f t="shared" ref="C140:O140" si="118">C13</f>
        <v>0.2</v>
      </c>
      <c r="D140">
        <f t="shared" si="118"/>
        <v>375</v>
      </c>
      <c r="E140">
        <f t="shared" si="118"/>
        <v>0</v>
      </c>
      <c r="F140">
        <f t="shared" si="118"/>
        <v>988</v>
      </c>
      <c r="G140">
        <f t="shared" si="118"/>
        <v>988</v>
      </c>
      <c r="H140">
        <f t="shared" si="118"/>
        <v>988</v>
      </c>
      <c r="I140">
        <f t="shared" si="118"/>
        <v>988</v>
      </c>
      <c r="J140">
        <f t="shared" si="118"/>
        <v>988</v>
      </c>
      <c r="K140">
        <f t="shared" si="118"/>
        <v>988</v>
      </c>
      <c r="L140">
        <f t="shared" si="118"/>
        <v>988</v>
      </c>
      <c r="M140">
        <f t="shared" si="118"/>
        <v>988</v>
      </c>
      <c r="N140">
        <f t="shared" si="118"/>
        <v>988</v>
      </c>
      <c r="O140">
        <f t="shared" si="118"/>
        <v>988</v>
      </c>
      <c r="S140">
        <f t="shared" ref="S140:AD140" si="119">S13</f>
        <v>988</v>
      </c>
      <c r="T140">
        <f t="shared" si="119"/>
        <v>988</v>
      </c>
      <c r="U140">
        <f t="shared" si="119"/>
        <v>988</v>
      </c>
      <c r="V140">
        <f t="shared" si="119"/>
        <v>988</v>
      </c>
      <c r="W140">
        <f t="shared" si="119"/>
        <v>988</v>
      </c>
      <c r="X140">
        <f t="shared" si="119"/>
        <v>988</v>
      </c>
      <c r="Y140">
        <f t="shared" si="119"/>
        <v>988</v>
      </c>
      <c r="Z140">
        <f t="shared" si="119"/>
        <v>988</v>
      </c>
      <c r="AA140">
        <f t="shared" si="119"/>
        <v>988</v>
      </c>
      <c r="AB140">
        <f t="shared" si="119"/>
        <v>988</v>
      </c>
      <c r="AC140">
        <f t="shared" si="119"/>
        <v>988</v>
      </c>
      <c r="AD140">
        <f t="shared" si="119"/>
        <v>988</v>
      </c>
    </row>
    <row r="141" spans="1:30" hidden="1" outlineLevel="1">
      <c r="A141" s="96" t="s">
        <v>121</v>
      </c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</row>
    <row r="142" spans="1:30" hidden="1" outlineLevel="1"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</row>
    <row r="143" spans="1:30" ht="14" hidden="1" outlineLevel="1">
      <c r="A143" s="1" t="s">
        <v>117</v>
      </c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</row>
    <row r="144" spans="1:30" hidden="1" outlineLevel="1">
      <c r="A144" s="96" t="s">
        <v>118</v>
      </c>
      <c r="C144">
        <f t="shared" ref="C144:O144" si="120">C20+C46+C74</f>
        <v>0.60000000000000009</v>
      </c>
      <c r="D144">
        <f t="shared" si="120"/>
        <v>0</v>
      </c>
      <c r="E144">
        <f t="shared" si="120"/>
        <v>0</v>
      </c>
      <c r="F144">
        <f t="shared" si="120"/>
        <v>4160</v>
      </c>
      <c r="G144">
        <f t="shared" si="120"/>
        <v>6240</v>
      </c>
      <c r="H144">
        <f t="shared" si="120"/>
        <v>6240</v>
      </c>
      <c r="I144">
        <f t="shared" si="120"/>
        <v>4160</v>
      </c>
      <c r="J144">
        <f t="shared" si="120"/>
        <v>4160</v>
      </c>
      <c r="K144">
        <f t="shared" si="120"/>
        <v>4160</v>
      </c>
      <c r="L144">
        <f t="shared" si="120"/>
        <v>4160</v>
      </c>
      <c r="M144">
        <f t="shared" si="120"/>
        <v>4160</v>
      </c>
      <c r="N144">
        <f t="shared" si="120"/>
        <v>4160</v>
      </c>
      <c r="O144">
        <f t="shared" si="120"/>
        <v>4160</v>
      </c>
      <c r="S144">
        <f t="shared" ref="S144:AD144" si="121">S20+S46+S74</f>
        <v>5200</v>
      </c>
      <c r="T144">
        <f t="shared" si="121"/>
        <v>5200</v>
      </c>
      <c r="U144">
        <f t="shared" si="121"/>
        <v>5200</v>
      </c>
      <c r="V144">
        <f t="shared" si="121"/>
        <v>5200</v>
      </c>
      <c r="W144">
        <f t="shared" si="121"/>
        <v>5200</v>
      </c>
      <c r="X144">
        <f t="shared" si="121"/>
        <v>5200</v>
      </c>
      <c r="Y144">
        <f t="shared" si="121"/>
        <v>5200</v>
      </c>
      <c r="Z144">
        <f t="shared" si="121"/>
        <v>5200</v>
      </c>
      <c r="AA144">
        <f t="shared" si="121"/>
        <v>5200</v>
      </c>
      <c r="AB144">
        <f t="shared" si="121"/>
        <v>5200</v>
      </c>
      <c r="AC144">
        <f t="shared" si="121"/>
        <v>5200</v>
      </c>
      <c r="AD144">
        <f t="shared" si="121"/>
        <v>5200</v>
      </c>
    </row>
    <row r="145" spans="1:30" hidden="1" outlineLevel="1">
      <c r="A145" s="96" t="s">
        <v>122</v>
      </c>
      <c r="C145">
        <f t="shared" ref="C145:O145" si="122">C22+C21+C47</f>
        <v>1.2000000000000002</v>
      </c>
      <c r="D145">
        <f t="shared" si="122"/>
        <v>0</v>
      </c>
      <c r="E145">
        <f t="shared" si="122"/>
        <v>0</v>
      </c>
      <c r="F145">
        <f t="shared" si="122"/>
        <v>5928</v>
      </c>
      <c r="G145">
        <f t="shared" si="122"/>
        <v>5928</v>
      </c>
      <c r="H145">
        <f t="shared" si="122"/>
        <v>5928</v>
      </c>
      <c r="I145">
        <f t="shared" si="122"/>
        <v>5928</v>
      </c>
      <c r="J145">
        <f t="shared" si="122"/>
        <v>3952</v>
      </c>
      <c r="K145">
        <f t="shared" si="122"/>
        <v>3952</v>
      </c>
      <c r="L145">
        <f t="shared" si="122"/>
        <v>3952</v>
      </c>
      <c r="M145">
        <f t="shared" si="122"/>
        <v>3952</v>
      </c>
      <c r="N145">
        <f t="shared" si="122"/>
        <v>3952</v>
      </c>
      <c r="O145">
        <f t="shared" si="122"/>
        <v>3952</v>
      </c>
      <c r="S145">
        <f t="shared" ref="S145:AD145" si="123">S22+S21+S47</f>
        <v>2964</v>
      </c>
      <c r="T145">
        <f t="shared" si="123"/>
        <v>2964</v>
      </c>
      <c r="U145">
        <f t="shared" si="123"/>
        <v>2964</v>
      </c>
      <c r="V145">
        <f t="shared" si="123"/>
        <v>2964</v>
      </c>
      <c r="W145">
        <f t="shared" si="123"/>
        <v>2964</v>
      </c>
      <c r="X145">
        <f t="shared" si="123"/>
        <v>2964</v>
      </c>
      <c r="Y145">
        <f t="shared" si="123"/>
        <v>2964</v>
      </c>
      <c r="Z145">
        <f t="shared" si="123"/>
        <v>2964</v>
      </c>
      <c r="AA145">
        <f t="shared" si="123"/>
        <v>2964</v>
      </c>
      <c r="AB145">
        <f t="shared" si="123"/>
        <v>2964</v>
      </c>
      <c r="AC145">
        <f t="shared" si="123"/>
        <v>2964</v>
      </c>
      <c r="AD145">
        <f t="shared" si="123"/>
        <v>2964</v>
      </c>
    </row>
    <row r="146" spans="1:30" hidden="1" outlineLevel="1">
      <c r="A146" s="96" t="s">
        <v>119</v>
      </c>
    </row>
    <row r="147" spans="1:30" hidden="1" outlineLevel="1"/>
    <row r="148" spans="1:30" collapsed="1"/>
  </sheetData>
  <autoFilter ref="A1:O67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2">
    <mergeCell ref="D1:O1"/>
    <mergeCell ref="S1:AD1"/>
  </mergeCells>
  <phoneticPr fontId="9" type="noConversion"/>
  <pageMargins left="0.75000000000000011" right="0.75000000000000011" top="1" bottom="1" header="0.5" footer="0.5"/>
  <pageSetup paperSize="9" orientation="landscape" horizontalDpi="4294967292" verticalDpi="4294967292"/>
  <legacy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C55" sqref="C55"/>
    </sheetView>
  </sheetViews>
  <sheetFormatPr baseColWidth="10" defaultRowHeight="13" x14ac:dyDescent="0"/>
  <cols>
    <col min="2" max="2" width="16" customWidth="1"/>
    <col min="3" max="4" width="5.85546875" customWidth="1"/>
    <col min="5" max="5" width="5.5703125" customWidth="1"/>
    <col min="8" max="8" width="17.140625" customWidth="1"/>
  </cols>
  <sheetData>
    <row r="1" spans="1:8">
      <c r="A1" t="s">
        <v>35</v>
      </c>
    </row>
    <row r="4" spans="1:8" ht="14">
      <c r="C4" t="s">
        <v>10</v>
      </c>
      <c r="E4" t="s">
        <v>11</v>
      </c>
      <c r="F4" t="s">
        <v>33</v>
      </c>
      <c r="H4" s="1"/>
    </row>
    <row r="5" spans="1:8">
      <c r="A5" t="s">
        <v>34</v>
      </c>
      <c r="B5" t="s">
        <v>9</v>
      </c>
      <c r="C5">
        <v>80</v>
      </c>
      <c r="D5">
        <v>6</v>
      </c>
      <c r="E5">
        <f>C5*6</f>
        <v>480</v>
      </c>
      <c r="F5">
        <f t="shared" ref="F5:F10" si="0">E5*5*52</f>
        <v>124800</v>
      </c>
    </row>
    <row r="6" spans="1:8">
      <c r="A6" t="s">
        <v>19</v>
      </c>
      <c r="B6" t="s">
        <v>23</v>
      </c>
      <c r="C6">
        <v>30</v>
      </c>
      <c r="D6">
        <v>7.6</v>
      </c>
      <c r="E6">
        <f>C6*D6</f>
        <v>228</v>
      </c>
      <c r="F6">
        <f t="shared" si="0"/>
        <v>59280</v>
      </c>
      <c r="G6" t="s">
        <v>39</v>
      </c>
    </row>
    <row r="7" spans="1:8">
      <c r="B7" t="s">
        <v>26</v>
      </c>
      <c r="C7">
        <v>30</v>
      </c>
      <c r="D7">
        <v>7.6</v>
      </c>
      <c r="E7">
        <f t="shared" ref="E7:E10" si="1">C7*D7</f>
        <v>228</v>
      </c>
      <c r="F7">
        <f t="shared" si="0"/>
        <v>59280</v>
      </c>
    </row>
    <row r="8" spans="1:8">
      <c r="B8" t="s">
        <v>12</v>
      </c>
      <c r="C8">
        <v>30</v>
      </c>
      <c r="D8">
        <v>7.6</v>
      </c>
      <c r="E8">
        <f t="shared" si="1"/>
        <v>228</v>
      </c>
      <c r="F8">
        <f t="shared" si="0"/>
        <v>59280</v>
      </c>
    </row>
    <row r="9" spans="1:8">
      <c r="B9" t="s">
        <v>13</v>
      </c>
      <c r="C9">
        <v>30</v>
      </c>
      <c r="D9">
        <v>7.6</v>
      </c>
      <c r="E9">
        <f t="shared" si="1"/>
        <v>228</v>
      </c>
      <c r="F9">
        <f t="shared" si="0"/>
        <v>59280</v>
      </c>
    </row>
    <row r="10" spans="1:8">
      <c r="B10" t="s">
        <v>27</v>
      </c>
      <c r="C10">
        <v>30</v>
      </c>
      <c r="D10">
        <v>7.6</v>
      </c>
      <c r="E10">
        <f t="shared" si="1"/>
        <v>228</v>
      </c>
      <c r="F10">
        <f t="shared" si="0"/>
        <v>59280</v>
      </c>
    </row>
    <row r="12" spans="1:8" hidden="1">
      <c r="B12" t="s">
        <v>12</v>
      </c>
      <c r="C12">
        <v>80</v>
      </c>
      <c r="E12">
        <f>C12*6</f>
        <v>480</v>
      </c>
    </row>
    <row r="13" spans="1:8" hidden="1"/>
    <row r="14" spans="1:8" hidden="1">
      <c r="B14" t="s">
        <v>13</v>
      </c>
      <c r="C14">
        <v>80</v>
      </c>
      <c r="E14">
        <f>C14*6</f>
        <v>480</v>
      </c>
    </row>
    <row r="15" spans="1:8" hidden="1"/>
    <row r="16" spans="1:8" hidden="1">
      <c r="B16" t="s">
        <v>18</v>
      </c>
      <c r="C16">
        <v>80</v>
      </c>
      <c r="E16">
        <f>C16*6</f>
        <v>480</v>
      </c>
      <c r="F16">
        <v>0</v>
      </c>
    </row>
    <row r="17" spans="2:6" hidden="1"/>
    <row r="18" spans="2:6" hidden="1">
      <c r="B18" t="s">
        <v>14</v>
      </c>
      <c r="C18">
        <v>80</v>
      </c>
      <c r="E18">
        <f>C18*6</f>
        <v>480</v>
      </c>
      <c r="F18">
        <v>0</v>
      </c>
    </row>
    <row r="19" spans="2:6" hidden="1"/>
    <row r="20" spans="2:6" hidden="1">
      <c r="B20" t="s">
        <v>23</v>
      </c>
      <c r="C20">
        <v>40</v>
      </c>
      <c r="E20">
        <f>C20*6</f>
        <v>240</v>
      </c>
    </row>
    <row r="21" spans="2:6" hidden="1"/>
    <row r="22" spans="2:6" hidden="1">
      <c r="B22" t="s">
        <v>15</v>
      </c>
      <c r="E22">
        <v>150</v>
      </c>
    </row>
    <row r="23" spans="2:6" hidden="1"/>
    <row r="24" spans="2:6" hidden="1">
      <c r="B24" t="s">
        <v>16</v>
      </c>
      <c r="E24">
        <v>30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D2" sqref="D2"/>
    </sheetView>
  </sheetViews>
  <sheetFormatPr baseColWidth="10" defaultRowHeight="13" x14ac:dyDescent="0"/>
  <sheetData>
    <row r="1" spans="1:5" ht="14">
      <c r="C1" s="1">
        <f>SUM(C2:C31)</f>
        <v>600</v>
      </c>
      <c r="D1" t="s">
        <v>32</v>
      </c>
      <c r="E1" t="s">
        <v>29</v>
      </c>
    </row>
    <row r="2" spans="1:5">
      <c r="A2" t="s">
        <v>30</v>
      </c>
      <c r="B2" t="s">
        <v>31</v>
      </c>
      <c r="C2">
        <v>600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Cashflow Statement (Quarterly)</vt:lpstr>
      <vt:lpstr>Sept 2015 Projection</vt:lpstr>
      <vt:lpstr>Rates</vt:lpstr>
      <vt:lpstr>Feature Income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Thursby</dc:creator>
  <cp:lastModifiedBy>Serenity  Hill</cp:lastModifiedBy>
  <cp:lastPrinted>2015-09-10T08:35:05Z</cp:lastPrinted>
  <dcterms:created xsi:type="dcterms:W3CDTF">2013-08-04T13:46:08Z</dcterms:created>
  <dcterms:modified xsi:type="dcterms:W3CDTF">2015-09-22T10:41:55Z</dcterms:modified>
</cp:coreProperties>
</file>